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20" firstSheet="1" activeTab="2"/>
  </bookViews>
  <sheets>
    <sheet name="จดบันทึกไฟฟ้า-สนม." sheetId="1" r:id="rId1"/>
    <sheet name="ไฟฟ้า-สนม." sheetId="2" r:id="rId2"/>
    <sheet name="ไฟฟ้า-เปรียบเทียบ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<sst xmlns="http://schemas.openxmlformats.org/spreadsheetml/2006/main" count="89" uniqueCount="51">
  <si>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</si>
  <si>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</si>
  <si>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</si>
  <si>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</si>
  <si>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</si>
  <si>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</si>
  <si>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</si>
  <si>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</si>
  <si>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</si>
  <si>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</si>
  <si>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</si>
  <si>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</si>
  <si>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</si>
  <si>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</si>
  <si>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</si>
  <si>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</si>
  <si>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</si>
  <si>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</si>
  <si>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</si>
  <si>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</si>
  <si>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-</t>
  </si>
  <si>
    <t>ปริมาณไฟฟ้าจากมิเตอร์/เดือน (kWh)</t>
  </si>
  <si>
    <t>ปริมาณไฟฟ้ารวม ไฟฟ้าจากมิเตอร์กับโซล่าเซลล์ (kWh)</t>
  </si>
  <si>
    <r>
      <t>2563ปริมาณการใช้ไฟฟ้าต่อจำนวนพนักงาน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</si>
  <si>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ปริมาณการใช้ไฟฟ้าต่อจำนวนพนักงาน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</t>
    </r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</si>
  <si>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</si>
  <si>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</si>
  <si>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</si>
  <si>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</si>
  <si>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</si>
  <si>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 (kWh)</t>
  </si>
  <si>
    <t>อาคารสำนักงานมหาวิทยาลัย 3 (บาท)</t>
  </si>
  <si>
    <t>อาคารสำนักงานมหาวิทยาลัย 3_1 (kWh)</t>
  </si>
  <si>
    <t>อาคารสำนักงานมหาวิทยาลัย 3_2 (kWh)</t>
  </si>
  <si>
    <t>ปริมาณไฟฟ้าจากโซล่าเซลล์  (kWh)</t>
  </si>
  <si>
    <t>รวมปริมาณการใช้ไฟฟ้า 3 อาคาร (kWh)</t>
  </si>
  <si>
    <t>อาคารสำนักงานมหาวิทยาลัย 3_1 (บาท)</t>
  </si>
  <si>
    <t>อาคารสำนักงานมหาวิทยาลัย 3_2 (บาท)</t>
  </si>
  <si>
    <t>รวมค่าไฟฟ้า 3 อาคาร (บาท)</t>
  </si>
  <si>
    <t>2562  ปริมาณการใช้ไฟฟ้า/เดือน (kWh)</t>
  </si>
  <si>
    <t>2562  ปริมาณการใช้ไฟฟ้าต่อจำนวนพนักงาน</t>
  </si>
  <si>
    <t>สรุปผลการใช้ไฟฟ้า</t>
  </si>
  <si>
    <t>10%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</si>
  <si>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2565</t>
    </r>
  </si>
  <si>
    <r>
      <t xml:space="preserve">เปรียบเทียบการใช้ไฟฟ้า ประจำปี </t>
    </r>
    <r>
      <rPr>
        <b/>
        <sz val="18"/>
        <color indexed="10"/>
        <rFont val="Angsana New"/>
        <family val="1"/>
      </rPr>
      <t>2562 - 2565</t>
    </r>
  </si>
  <si>
    <t>2565  ปริมาณการใช้ไฟฟ้า/เดือน (kWh)</t>
  </si>
  <si>
    <t>2565  เป้าหมาย  ลด 10 % (kWh)</t>
  </si>
  <si>
    <t>2565  ปริมาณการใช้ไฟฟ้าต่อจำนวนพนักงาน</t>
  </si>
  <si>
    <t>2565  เป้าหมาย  ลด 10 %</t>
  </si>
  <si>
    <r>
      <t>2565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</si>
  <si>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2565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</si>
</sst>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#,##0.0"/>
    <numFmt numFmtId="192" formatCode="0.000000"/>
  </numFmts>
  <fonts count="91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0"/>
    </font>
    <font>
      <sz val="9.2"/>
      <color indexed="8"/>
      <name val="Tahoma"/>
      <family val="0"/>
    </font>
    <font>
      <sz val="9"/>
      <color indexed="63"/>
      <name val="Tahoma"/>
      <family val="0"/>
    </font>
    <font>
      <sz val="5.25"/>
      <color indexed="63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b/>
      <sz val="18"/>
      <color indexed="17"/>
      <name val="Angsana New"/>
      <family val="1"/>
    </font>
    <font>
      <sz val="16"/>
      <color indexed="8"/>
      <name val="Angsana New"/>
      <family val="1"/>
    </font>
    <font>
      <sz val="10"/>
      <color indexed="10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14"/>
      <color indexed="63"/>
      <name val="Tahoma"/>
      <family val="0"/>
    </font>
    <font>
      <sz val="14"/>
      <color indexed="10"/>
      <name val="Tahoma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8"/>
      <color rgb="FF00B050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b/>
      <sz val="18"/>
      <color rgb="FF00B050"/>
      <name val="Angsana New"/>
      <family val="1"/>
    </font>
    <font>
      <sz val="16"/>
      <color theme="1"/>
      <name val="Angsana New"/>
      <family val="1"/>
    </font>
    <font>
      <sz val="10"/>
      <color rgb="FFFF0000"/>
      <name val="Angsana New"/>
      <family val="1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3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5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3" fontId="75" fillId="33" borderId="0" xfId="0" applyNumberFormat="1" applyFont="1" applyFill="1" applyBorder="1" applyAlignment="1">
      <alignment horizontal="center"/>
    </xf>
    <xf numFmtId="4" fontId="75" fillId="33" borderId="0" xfId="0" applyNumberFormat="1" applyFont="1" applyFill="1" applyBorder="1" applyAlignment="1">
      <alignment horizontal="center"/>
    </xf>
    <xf numFmtId="3" fontId="77" fillId="33" borderId="10" xfId="0" applyNumberFormat="1" applyFont="1" applyFill="1" applyBorder="1" applyAlignment="1">
      <alignment horizontal="center"/>
    </xf>
    <xf numFmtId="4" fontId="77" fillId="33" borderId="10" xfId="0" applyNumberFormat="1" applyFont="1" applyFill="1" applyBorder="1" applyAlignment="1">
      <alignment horizontal="center"/>
    </xf>
    <xf numFmtId="0" fontId="1" fillId="33" borderId="0" xfId="44" applyFont="1" applyFill="1" applyAlignment="1">
      <alignment vertical="center"/>
      <protection/>
    </xf>
    <xf numFmtId="0" fontId="4" fillId="33" borderId="0" xfId="44" applyFont="1" applyFill="1" applyAlignment="1">
      <alignment horizontal="right" vertical="center"/>
      <protection/>
    </xf>
    <xf numFmtId="0" fontId="5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8" fillId="33" borderId="10" xfId="44" applyFont="1" applyFill="1" applyBorder="1" applyAlignment="1">
      <alignment horizontal="center" vertical="center" wrapText="1"/>
      <protection/>
    </xf>
    <xf numFmtId="0" fontId="79" fillId="33" borderId="10" xfId="44" applyFont="1" applyFill="1" applyBorder="1" applyAlignment="1">
      <alignment horizontal="center" vertical="center" wrapText="1"/>
      <protection/>
    </xf>
    <xf numFmtId="0" fontId="80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4" fontId="81" fillId="33" borderId="10" xfId="44" applyNumberFormat="1" applyFont="1" applyFill="1" applyBorder="1" applyAlignment="1">
      <alignment horizontal="center"/>
      <protection/>
    </xf>
    <xf numFmtId="4" fontId="82" fillId="33" borderId="10" xfId="44" applyNumberFormat="1" applyFont="1" applyFill="1" applyBorder="1" applyAlignment="1">
      <alignment horizontal="center"/>
      <protection/>
    </xf>
    <xf numFmtId="4" fontId="83" fillId="33" borderId="10" xfId="44" applyNumberFormat="1" applyFont="1" applyFill="1" applyBorder="1" applyAlignment="1">
      <alignment horizontal="center"/>
      <protection/>
    </xf>
    <xf numFmtId="0" fontId="79" fillId="33" borderId="10" xfId="44" applyFont="1" applyFill="1" applyBorder="1" applyAlignment="1">
      <alignment horizontal="center"/>
      <protection/>
    </xf>
    <xf numFmtId="4" fontId="80" fillId="33" borderId="10" xfId="44" applyNumberFormat="1" applyFont="1" applyFill="1" applyBorder="1" applyAlignment="1">
      <alignment horizontal="center"/>
      <protection/>
    </xf>
    <xf numFmtId="0" fontId="78" fillId="33" borderId="0" xfId="44" applyFont="1" applyFill="1" applyBorder="1" applyAlignment="1">
      <alignment horizontal="center"/>
      <protection/>
    </xf>
    <xf numFmtId="1" fontId="78" fillId="33" borderId="0" xfId="44" applyNumberFormat="1" applyFont="1" applyFill="1" applyBorder="1" applyAlignment="1">
      <alignment horizontal="center"/>
      <protection/>
    </xf>
    <xf numFmtId="4" fontId="78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4" fontId="84" fillId="33" borderId="10" xfId="0" applyNumberFormat="1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4" fontId="86" fillId="33" borderId="10" xfId="0" applyNumberFormat="1" applyFont="1" applyFill="1" applyBorder="1" applyAlignment="1">
      <alignment horizontal="center"/>
    </xf>
    <xf numFmtId="4" fontId="76" fillId="0" borderId="10" xfId="0" applyNumberFormat="1" applyFont="1" applyFill="1" applyBorder="1" applyAlignment="1">
      <alignment horizontal="center"/>
    </xf>
    <xf numFmtId="4" fontId="73" fillId="0" borderId="10" xfId="0" applyNumberFormat="1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/>
    </xf>
    <xf numFmtId="0" fontId="86" fillId="33" borderId="0" xfId="0" applyFont="1" applyFill="1" applyAlignment="1">
      <alignment horizontal="centerContinuous" vertical="center"/>
    </xf>
    <xf numFmtId="4" fontId="86" fillId="33" borderId="0" xfId="0" applyNumberFormat="1" applyFont="1" applyFill="1" applyBorder="1" applyAlignment="1">
      <alignment horizontal="center"/>
    </xf>
    <xf numFmtId="190" fontId="85" fillId="33" borderId="0" xfId="0" applyNumberFormat="1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15" fontId="8" fillId="33" borderId="10" xfId="0" applyNumberFormat="1" applyFont="1" applyFill="1" applyBorder="1" applyAlignment="1">
      <alignment horizontal="center"/>
    </xf>
    <xf numFmtId="2" fontId="82" fillId="33" borderId="10" xfId="47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0" xfId="44" applyNumberFormat="1" applyFont="1" applyFill="1" applyBorder="1" applyAlignment="1">
      <alignment horizontal="center"/>
      <protection/>
    </xf>
    <xf numFmtId="4" fontId="79" fillId="34" borderId="10" xfId="44" applyNumberFormat="1" applyFont="1" applyFill="1" applyBorder="1" applyAlignment="1">
      <alignment horizontal="center"/>
      <protection/>
    </xf>
    <xf numFmtId="4" fontId="82" fillId="34" borderId="10" xfId="47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44" applyFont="1" applyFill="1" applyBorder="1" applyAlignment="1">
      <alignment shrinkToFit="1"/>
      <protection/>
    </xf>
    <xf numFmtId="4" fontId="88" fillId="34" borderId="10" xfId="47" applyNumberFormat="1" applyFont="1" applyFill="1" applyBorder="1" applyAlignment="1">
      <alignment horizontal="center"/>
    </xf>
    <xf numFmtId="0" fontId="73" fillId="0" borderId="0" xfId="44" applyFont="1" applyFill="1" applyAlignment="1">
      <alignment vertical="center"/>
      <protection/>
    </xf>
    <xf numFmtId="0" fontId="73" fillId="0" borderId="0" xfId="44" applyFont="1" applyFill="1" applyAlignment="1">
      <alignment horizontal="centerContinuous" vertical="center"/>
      <protection/>
    </xf>
    <xf numFmtId="0" fontId="73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82" fillId="0" borderId="10" xfId="47" applyNumberFormat="1" applyFont="1" applyFill="1" applyBorder="1" applyAlignment="1">
      <alignment horizontal="center"/>
    </xf>
    <xf numFmtId="4" fontId="79" fillId="0" borderId="0" xfId="44" applyNumberFormat="1" applyFont="1" applyFill="1" applyBorder="1" applyAlignment="1">
      <alignment horizontal="center"/>
      <protection/>
    </xf>
    <xf numFmtId="190" fontId="82" fillId="0" borderId="0" xfId="44" applyNumberFormat="1" applyFont="1" applyFill="1" applyBorder="1">
      <alignment/>
      <protection/>
    </xf>
    <xf numFmtId="0" fontId="82" fillId="0" borderId="0" xfId="44" applyFont="1" applyFill="1" applyBorder="1">
      <alignment/>
      <protection/>
    </xf>
    <xf numFmtId="0" fontId="89" fillId="0" borderId="0" xfId="44" applyFont="1" applyFill="1">
      <alignment/>
      <protection/>
    </xf>
    <xf numFmtId="2" fontId="82" fillId="34" borderId="10" xfId="47" applyNumberFormat="1" applyFont="1" applyFill="1" applyBorder="1" applyAlignment="1">
      <alignment horizontal="center"/>
    </xf>
    <xf numFmtId="2" fontId="88" fillId="34" borderId="10" xfId="47" applyNumberFormat="1" applyFont="1" applyFill="1" applyBorder="1" applyAlignment="1">
      <alignment horizontal="center"/>
    </xf>
    <xf numFmtId="4" fontId="6" fillId="34" borderId="10" xfId="44" applyNumberFormat="1" applyFont="1" applyFill="1" applyBorder="1" applyAlignment="1">
      <alignment horizontal="center"/>
      <protection/>
    </xf>
    <xf numFmtId="0" fontId="76" fillId="33" borderId="0" xfId="0" applyFont="1" applyFill="1" applyAlignment="1">
      <alignment/>
    </xf>
    <xf numFmtId="0" fontId="73" fillId="33" borderId="0" xfId="0" applyFont="1" applyFill="1" applyAlignment="1">
      <alignment horizontal="centerContinuous" vertical="center"/>
    </xf>
    <xf numFmtId="3" fontId="73" fillId="33" borderId="0" xfId="0" applyNumberFormat="1" applyFont="1" applyFill="1" applyBorder="1" applyAlignment="1">
      <alignment horizontal="center"/>
    </xf>
    <xf numFmtId="190" fontId="76" fillId="33" borderId="0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 horizontal="centerContinuous" vertical="center"/>
    </xf>
    <xf numFmtId="190" fontId="74" fillId="33" borderId="0" xfId="0" applyNumberFormat="1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4" fontId="76" fillId="34" borderId="10" xfId="0" applyNumberFormat="1" applyFont="1" applyFill="1" applyBorder="1" applyAlignment="1">
      <alignment horizontal="center"/>
    </xf>
    <xf numFmtId="4" fontId="73" fillId="33" borderId="0" xfId="0" applyNumberFormat="1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 vertical="center" wrapText="1"/>
    </xf>
    <xf numFmtId="4" fontId="76" fillId="35" borderId="10" xfId="0" applyNumberFormat="1" applyFont="1" applyFill="1" applyBorder="1" applyAlignment="1">
      <alignment horizontal="center"/>
    </xf>
    <xf numFmtId="0" fontId="75" fillId="35" borderId="10" xfId="0" applyFont="1" applyFill="1" applyBorder="1" applyAlignment="1">
      <alignment horizontal="center" vertical="center" wrapText="1"/>
    </xf>
    <xf numFmtId="4" fontId="74" fillId="35" borderId="10" xfId="0" applyNumberFormat="1" applyFont="1" applyFill="1" applyBorder="1" applyAlignment="1">
      <alignment horizontal="center"/>
    </xf>
    <xf numFmtId="4" fontId="87" fillId="33" borderId="10" xfId="0" applyNumberFormat="1" applyFont="1" applyFill="1" applyBorder="1" applyAlignment="1">
      <alignment horizontal="center"/>
    </xf>
    <xf numFmtId="0" fontId="84" fillId="33" borderId="0" xfId="0" applyFont="1" applyFill="1" applyAlignment="1">
      <alignment horizontal="right"/>
    </xf>
    <xf numFmtId="0" fontId="87" fillId="33" borderId="0" xfId="0" applyFont="1" applyFill="1" applyAlignment="1">
      <alignment horizontal="centerContinuous" vertical="center"/>
    </xf>
    <xf numFmtId="4" fontId="87" fillId="33" borderId="0" xfId="0" applyNumberFormat="1" applyFont="1" applyFill="1" applyBorder="1" applyAlignment="1">
      <alignment horizontal="center"/>
    </xf>
    <xf numFmtId="190" fontId="84" fillId="33" borderId="0" xfId="0" applyNumberFormat="1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0" xfId="0" applyFont="1" applyFill="1" applyAlignment="1">
      <alignment/>
    </xf>
    <xf numFmtId="4" fontId="73" fillId="34" borderId="10" xfId="0" applyNumberFormat="1" applyFont="1" applyFill="1" applyBorder="1" applyAlignment="1">
      <alignment horizontal="center"/>
    </xf>
    <xf numFmtId="4" fontId="73" fillId="35" borderId="10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3" fillId="0" borderId="0" xfId="0" applyFont="1" applyFill="1" applyAlignment="1">
      <alignment horizontal="centerContinuous" vertical="center"/>
    </xf>
    <xf numFmtId="4" fontId="73" fillId="0" borderId="0" xfId="0" applyNumberFormat="1" applyFont="1" applyFill="1" applyBorder="1" applyAlignment="1">
      <alignment horizontal="center"/>
    </xf>
    <xf numFmtId="190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centerContinuous" vertical="center"/>
    </xf>
    <xf numFmtId="0" fontId="75" fillId="0" borderId="10" xfId="0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center"/>
    </xf>
    <xf numFmtId="4" fontId="75" fillId="0" borderId="10" xfId="0" applyNumberFormat="1" applyFont="1" applyFill="1" applyBorder="1" applyAlignment="1">
      <alignment horizontal="center"/>
    </xf>
    <xf numFmtId="190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2" fillId="33" borderId="0" xfId="0" applyFont="1" applyFill="1" applyAlignment="1">
      <alignment horizontal="centerContinuous"/>
    </xf>
    <xf numFmtId="2" fontId="88" fillId="33" borderId="10" xfId="47" applyNumberFormat="1" applyFont="1" applyFill="1" applyBorder="1" applyAlignment="1">
      <alignment horizontal="center"/>
    </xf>
    <xf numFmtId="4" fontId="88" fillId="0" borderId="10" xfId="47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4" fontId="90" fillId="33" borderId="10" xfId="44" applyNumberFormat="1" applyFont="1" applyFill="1" applyBorder="1" applyAlignment="1">
      <alignment horizontal="center"/>
      <protection/>
    </xf>
    <xf numFmtId="4" fontId="80" fillId="33" borderId="10" xfId="44" applyNumberFormat="1" applyFont="1" applyFill="1" applyBorder="1" applyAlignment="1" quotePrefix="1">
      <alignment horizontal="center"/>
      <protection/>
    </xf>
    <xf numFmtId="2" fontId="90" fillId="33" borderId="10" xfId="47" applyNumberFormat="1" applyFont="1" applyFill="1" applyBorder="1" applyAlignment="1">
      <alignment horizontal="center"/>
    </xf>
    <xf numFmtId="4" fontId="78" fillId="34" borderId="10" xfId="44" applyNumberFormat="1" applyFont="1" applyFill="1" applyBorder="1" applyAlignment="1">
      <alignment horizontal="center"/>
      <protection/>
    </xf>
    <xf numFmtId="0" fontId="2" fillId="33" borderId="0" xfId="0" applyFont="1" applyFill="1" applyAlignment="1">
      <alignment horizontal="left" vertical="top"/>
    </xf>
    <xf numFmtId="0" fontId="78" fillId="33" borderId="11" xfId="44" applyFont="1" applyFill="1" applyBorder="1" applyAlignment="1">
      <alignment horizontal="center"/>
      <protection/>
    </xf>
    <xf numFmtId="0" fontId="78" fillId="33" borderId="12" xfId="44" applyFont="1" applyFill="1" applyBorder="1" applyAlignment="1">
      <alignment horizontal="center"/>
      <protection/>
    </xf>
    <xf numFmtId="4" fontId="6" fillId="33" borderId="11" xfId="44" applyNumberFormat="1" applyFont="1" applyFill="1" applyBorder="1" applyAlignment="1">
      <alignment horizontal="center"/>
      <protection/>
    </xf>
    <xf numFmtId="4" fontId="6" fillId="33" borderId="13" xfId="44" applyNumberFormat="1" applyFont="1" applyFill="1" applyBorder="1" applyAlignment="1">
      <alignment horizontal="center"/>
      <protection/>
    </xf>
    <xf numFmtId="4" fontId="6" fillId="33" borderId="12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85"/>
          <c:w val="0.971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'ไฟฟ้า-สนม.'!$G$4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'ไฟฟ้า-สนม.'!$G$5:$G$16</c:f>
              <c:numCache/>
            </c:numRef>
          </c:val>
          <c:shape val="box"/>
        </c:ser>
        <c:shape val="box"/>
        <c:axId val="62451246"/>
        <c:axId val="25190303"/>
      </c:bar3DChart>
      <c:catAx>
        <c:axId val="6245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1655"/>
          <c:w val="0.9975"/>
          <c:h val="0.83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'ไฟฟ้า-สนม.'!$C$4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'ไฟฟ้า-สนม.'!$C$5:$C$16</c:f>
              <c:numCache/>
            </c:numRef>
          </c:val>
          <c:shape val="box"/>
        </c:ser>
        <c:ser>
          <c:idx val="1"/>
          <c:order val="1"/>
          <c:tx>
            <c:strRef>
              <c:f>'ไฟฟ้า-สนม.'!$D$4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'ไฟฟ้า-สนม.'!$D$5:$D$16</c:f>
              <c:numCache/>
            </c:numRef>
          </c:val>
          <c:shape val="box"/>
        </c:ser>
        <c:overlap val="100"/>
        <c:shape val="box"/>
        <c:axId val="25386136"/>
        <c:axId val="27148633"/>
      </c:bar3DChart>
      <c:catAx>
        <c:axId val="253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48633"/>
        <c:crosses val="autoZero"/>
        <c:auto val="1"/>
        <c:lblOffset val="100"/>
        <c:tickLblSkip val="1"/>
        <c:noMultiLvlLbl val="0"/>
      </c:catAx>
      <c:valAx>
        <c:axId val="27148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6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7925"/>
          <c:w val="0.8127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0.006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1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'ไฟฟ้า-เปรียบเทียบ'!$G$4</c:f>
              <c:strCache>
                <c:ptCount val="1"/>
                <c:pt idx="0">
                  <c:v>2562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'ไฟฟ้า-เปรียบเทียบ'!$H$4</c:f>
              <c:strCache>
                <c:ptCount val="1"/>
                <c:pt idx="0">
                  <c:v>2565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'ไฟฟ้า-เปรียบเทียบ'!$I$4</c:f>
              <c:strCache>
                <c:ptCount val="1"/>
                <c:pt idx="0">
                  <c:v>2565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'ไฟฟ้า-เปรียบเทียบ'!$I$5:$I$16</c:f>
              <c:numCache/>
            </c:numRef>
          </c:val>
          <c:smooth val="0"/>
        </c:ser>
        <c:marker val="1"/>
        <c:axId val="43011106"/>
        <c:axId val="51555635"/>
      </c:lineChart>
      <c:catAx>
        <c:axId val="43011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55635"/>
        <c:crosses val="autoZero"/>
        <c:auto val="1"/>
        <c:lblOffset val="100"/>
        <c:tickLblSkip val="1"/>
        <c:noMultiLvlLbl val="0"/>
      </c:catAx>
      <c:valAx>
        <c:axId val="51555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111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1"/>
          <c:y val="0.85375"/>
          <c:w val="0.824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(kWh)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5</a:t>
            </a:r>
          </a:p>
        </c:rich>
      </c:tx>
      <c:layout>
        <c:manualLayout>
          <c:xMode val="factor"/>
          <c:yMode val="factor"/>
          <c:x val="0.013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25"/>
          <c:w val="0.981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'ไฟฟ้า-เปรียบเทียบ'!$B$4</c:f>
              <c:strCache>
                <c:ptCount val="1"/>
                <c:pt idx="0">
                  <c:v>2562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'ไฟฟ้า-เปรียบเทียบ'!$C$4</c:f>
              <c:strCache>
                <c:ptCount val="1"/>
                <c:pt idx="0">
                  <c:v>2565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'ไฟฟ้า-เปรียบเทียบ'!$D$4</c:f>
              <c:strCache>
                <c:ptCount val="1"/>
                <c:pt idx="0">
                  <c:v>2565  เป้าหมาย  ลด 10 % (kWh)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'ไฟฟ้า-เปรียบเทียบ'!$D$5:$D$16</c:f>
              <c:numCache/>
            </c:numRef>
          </c:val>
          <c:smooth val="0"/>
        </c:ser>
        <c:marker val="1"/>
        <c:axId val="61347532"/>
        <c:axId val="15256877"/>
      </c:line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4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903"/>
          <c:w val="0.872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19050</xdr:rowOff>
    </xdr:from>
    <xdr:to>
      <xdr:col>6</xdr:col>
      <xdr:colOff>942975</xdr:colOff>
      <xdr:row>44</xdr:row>
      <xdr:rowOff>0</xdr:rowOff>
    </xdr:to>
    <xdr:graphicFrame>
      <xdr:nvGraphicFramePr>
        <xdr:cNvPr id="1" name="Chart 4"/>
        <xdr:cNvGraphicFramePr/>
      </xdr:nvGraphicFramePr>
      <xdr:xfrm>
        <a:off x="123825" y="10791825"/>
        <a:ext cx="6229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46</xdr:row>
      <xdr:rowOff>0</xdr:rowOff>
    </xdr:from>
    <xdr:to>
      <xdr:col>6</xdr:col>
      <xdr:colOff>952500</xdr:colOff>
      <xdr:row>59</xdr:row>
      <xdr:rowOff>85725</xdr:rowOff>
    </xdr:to>
    <xdr:graphicFrame>
      <xdr:nvGraphicFramePr>
        <xdr:cNvPr id="2" name="Chart 2"/>
        <xdr:cNvGraphicFramePr/>
      </xdr:nvGraphicFramePr>
      <xdr:xfrm>
        <a:off x="104775" y="13858875"/>
        <a:ext cx="625792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19050</xdr:rowOff>
    </xdr:from>
    <xdr:to>
      <xdr:col>8</xdr:col>
      <xdr:colOff>542925</xdr:colOff>
      <xdr:row>41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658475"/>
        <a:ext cx="67818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57150</xdr:rowOff>
    </xdr:from>
    <xdr:to>
      <xdr:col>8</xdr:col>
      <xdr:colOff>552450</xdr:colOff>
      <xdr:row>56</xdr:row>
      <xdr:rowOff>0</xdr:rowOff>
    </xdr:to>
    <xdr:graphicFrame>
      <xdr:nvGraphicFramePr>
        <xdr:cNvPr id="2" name="แผนภูมิ 2"/>
        <xdr:cNvGraphicFramePr/>
      </xdr:nvGraphicFramePr>
      <xdr:xfrm>
        <a:off x="47625" y="15230475"/>
        <a:ext cx="68008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2(1)%20&#3610;&#3633;&#3609;&#3607;&#3638;&#3585;&#3585;&#3634;&#3619;&#3651;&#3594;&#3657;&#3652;&#3615;&#3615;&#3657;&#3634;%206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&#3592;&#3604;&#3627;&#3609;&#3656;&#3623;&#3618;&#3617;&#3636;&#3648;&#3605;&#3629;&#3619;&#3660;&#3649;&#3605;&#3656;&#3621;&#3632;&#3629;&#3634;&#3588;&#3634;&#3619;\&#3612;&#3624;.&#3604;&#3619;.&#3603;&#3633;&#3600;&#3623;&#3640;&#3602;&#3636;%20&#3604;&#3640;&#3625;&#3598;&#3637;\&#3588;&#3656;&#3634;&#3652;&#3615;&#3615;&#3657;&#3634;%20256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</sheetNames>
    <sheetDataSet>
      <sheetData sheetId="2">
        <row r="5">
          <cell r="F5">
            <v>17332.448999999997</v>
          </cell>
          <cell r="H5">
            <v>86.66224499999998</v>
          </cell>
        </row>
        <row r="6">
          <cell r="F6">
            <v>17483.208</v>
          </cell>
          <cell r="H6">
            <v>87.41604</v>
          </cell>
        </row>
        <row r="7">
          <cell r="F7">
            <v>28317.249</v>
          </cell>
          <cell r="H7">
            <v>141.586245</v>
          </cell>
        </row>
        <row r="8">
          <cell r="F8">
            <v>33445.996999999996</v>
          </cell>
          <cell r="H8">
            <v>167.22998499999997</v>
          </cell>
        </row>
        <row r="9">
          <cell r="F9">
            <v>40888.7</v>
          </cell>
          <cell r="H9">
            <v>204.44349999999997</v>
          </cell>
        </row>
        <row r="10">
          <cell r="F10">
            <v>38724.897</v>
          </cell>
          <cell r="H10">
            <v>193.624485</v>
          </cell>
        </row>
        <row r="11">
          <cell r="F11">
            <v>35399.367</v>
          </cell>
          <cell r="H11">
            <v>176.996835</v>
          </cell>
        </row>
        <row r="12">
          <cell r="F12">
            <v>31441.867</v>
          </cell>
          <cell r="H12">
            <v>157.20933499999998</v>
          </cell>
        </row>
        <row r="13">
          <cell r="F13">
            <v>30905.692000000003</v>
          </cell>
          <cell r="H13">
            <v>154.52846000000002</v>
          </cell>
        </row>
        <row r="14">
          <cell r="F14">
            <v>31030.025</v>
          </cell>
          <cell r="H14">
            <v>155.150125</v>
          </cell>
        </row>
        <row r="15">
          <cell r="F15">
            <v>26458.39</v>
          </cell>
          <cell r="H15">
            <v>132.29194999999999</v>
          </cell>
        </row>
        <row r="16">
          <cell r="F16">
            <v>19581.143</v>
          </cell>
          <cell r="H16">
            <v>97.905715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65-อาคาร-หักร้านค้าภายในอาคาร"/>
      <sheetName val="2565-คณะ,สำนัก"/>
      <sheetName val="พื้นที่อาคาร"/>
      <sheetName val="กราฟ64-65 แม่โจ้-ชุมพร1 "/>
      <sheetName val="กราฟ64-65 แม่โจ้-แพร่1"/>
      <sheetName val="กราฟ64-65 ฟาร์มพร้าว1"/>
      <sheetName val="กราฟ64-65 ฟาร์มบ้านโปง"/>
      <sheetName val="กราฟ64-65โครงการแปรรูปผลิต"/>
      <sheetName val="กราฟ64-65 วิทยาลัยพลังงานทดแทน"/>
      <sheetName val="กราฟ64-65 สัตวศาสตร์"/>
      <sheetName val="กราฟ64-65-คลินิกรักษาสัตว์"/>
      <sheetName val="กราฟ64-65 คณะเทคโนโลยีการประมง"/>
      <sheetName val="กราฟ64-65 คณะวิศกรรมศาสตร์"/>
      <sheetName val="กราฟ64-65 ศูนย์อาคารที่พัก"/>
      <sheetName val="กราฟ64-65 ศูนย์วิจัยพลังงาน"/>
      <sheetName val="กราฟ64-65 สำนักวิจัยและส่งเสริม"/>
      <sheetName val="กราฟ64-65 คณะผลิตกรรมการเกษตร"/>
      <sheetName val="กราฟ64-65 คณะสถาปัตยกรรมศาสตร์"/>
      <sheetName val="กราฟ64-65 คณะเทคโนโลยีการสือสาร"/>
      <sheetName val="กราฟ64-65 คณะเศรษศาสตร์"/>
      <sheetName val="กราฟ64-65 คณะวิทยาศาสตร์"/>
      <sheetName val="กราฟ64-65 ศูนย์กล้วยไม้"/>
      <sheetName val="กราฟ64-65 วิทยาลัยบริหารศาสตร์"/>
      <sheetName val="กราฟ64-65 คณะบริหารธุรกิจ"/>
      <sheetName val="กราฟ64-65 สำนักหอสมุด"/>
      <sheetName val="กราฟ64-65 คณะศิลป์ศาสตร์"/>
      <sheetName val="กราฟ64-65 คณะพัฒนาการท่องเที่ยว"/>
      <sheetName val="กราฟ64-65 หอพักนักศึกษา"/>
      <sheetName val="กราฟ64-65 โรงอาหาร"/>
      <sheetName val="กราฟ64-65 สระว่ายน้ำ"/>
      <sheetName val="กราฟ64-65 สำนักงานมหาวิทยาลัย "/>
      <sheetName val="กราฟ64-65 ส่วนกลาง"/>
      <sheetName val="เปรียบเทียบ อาคาร 63-64"/>
      <sheetName val="ปริมาณ ค่าไฟฟ้าอาคารคณะต่อคน"/>
      <sheetName val="ปริมาณ บิลค่าไฟฟ้าต่อคน"/>
      <sheetName val="แนวโน้มการใช้ไฟฟ้า งบประมาณ65"/>
      <sheetName val="2565-บิลค่าไฟฟ้า"/>
      <sheetName val="กราฟ64-65 มหาวิทยาลัยแม่โจ้"/>
      <sheetName val="กราฟ64-65 คณะสัตวศาสตร์"/>
      <sheetName val="กราฟ64-65 พลังงานทดแทน"/>
      <sheetName val="กราฟ64-65 โครงการแปรรูป"/>
      <sheetName val="กราฟ64-65 โครงการพัฒนา 907 ไร่"/>
      <sheetName val="กราฟ64-65  โครงการพัฒนาบ้านโปง"/>
      <sheetName val="กราฟ64-65เรือนเพาะพันธุ์กัญชา"/>
      <sheetName val="กราฟ64-65 วิจัยพัฒนากัญชง"/>
      <sheetName val="กราฟ64-65 โรงสูบน้ำศรีบุญเรือน"/>
      <sheetName val="กราฟ64-65 หมู่ 6 ตำบลป่าไผ่"/>
      <sheetName val="กราฟ64-65 ฟาร์มพร้าว"/>
      <sheetName val="กราฟ64-65 แม่โจ้-แพร่"/>
      <sheetName val="กราฟ64-65 ศูนย์ประสานงาน แพร่"/>
      <sheetName val="กราฟ64-65 แม่โจ้ - ชุมพร (1)"/>
      <sheetName val="กราฟ64-65 แม่โจ้ - ชุมพร (2)"/>
      <sheetName val="2564-บิลค่าไฟฟ้า"/>
      <sheetName val="2563-บิลค่าไฟฟ้า2"/>
    </sheetNames>
    <sheetDataSet>
      <sheetData sheetId="0">
        <row r="31">
          <cell r="F31">
            <v>1503</v>
          </cell>
          <cell r="G31">
            <v>5493.96286875</v>
          </cell>
          <cell r="H31">
            <v>1520</v>
          </cell>
          <cell r="I31">
            <v>5674.8052704</v>
          </cell>
          <cell r="J31">
            <v>2240</v>
          </cell>
          <cell r="K31">
            <v>8926.1448864</v>
          </cell>
          <cell r="L31">
            <v>2560</v>
          </cell>
          <cell r="M31">
            <v>9837.6489472</v>
          </cell>
          <cell r="N31">
            <v>2560</v>
          </cell>
          <cell r="O31">
            <v>10803.551488000001</v>
          </cell>
          <cell r="P31">
            <v>2720</v>
          </cell>
          <cell r="Q31">
            <v>11599.911185599998</v>
          </cell>
          <cell r="R31">
            <v>2200</v>
          </cell>
          <cell r="S31">
            <v>9002.189944</v>
          </cell>
          <cell r="T31">
            <v>2960</v>
          </cell>
          <cell r="U31">
            <v>12440.434372000002</v>
          </cell>
          <cell r="V31">
            <v>1920</v>
          </cell>
          <cell r="W31">
            <v>9481.917792</v>
          </cell>
          <cell r="X31">
            <v>1560</v>
          </cell>
          <cell r="Y31">
            <v>7569.52794</v>
          </cell>
          <cell r="Z31">
            <v>2760</v>
          </cell>
          <cell r="AA31">
            <v>13668.3179988</v>
          </cell>
          <cell r="AB31">
            <v>2800</v>
          </cell>
          <cell r="AC31">
            <v>13532.633548000002</v>
          </cell>
        </row>
        <row r="32">
          <cell r="F32">
            <v>4510.39</v>
          </cell>
          <cell r="G32">
            <v>16486.969516687503</v>
          </cell>
          <cell r="H32">
            <v>4323.59</v>
          </cell>
          <cell r="I32">
            <v>16141.7969204268</v>
          </cell>
          <cell r="J32">
            <v>13037.35</v>
          </cell>
          <cell r="K32">
            <v>51952.3549262085</v>
          </cell>
          <cell r="L32">
            <v>8614.58</v>
          </cell>
          <cell r="M32">
            <v>33104.3804170196</v>
          </cell>
          <cell r="N32">
            <v>11701.86</v>
          </cell>
          <cell r="O32">
            <v>49383.455865378004</v>
          </cell>
          <cell r="P32">
            <v>13614.38</v>
          </cell>
          <cell r="Q32">
            <v>58060.88192904739</v>
          </cell>
          <cell r="R32">
            <v>11707.92</v>
          </cell>
          <cell r="S32">
            <v>47907.6907677984</v>
          </cell>
          <cell r="T32">
            <v>14028.21</v>
          </cell>
          <cell r="U32">
            <v>58958.454682984506</v>
          </cell>
          <cell r="V32">
            <v>13248.26</v>
          </cell>
          <cell r="W32">
            <v>65426.516774501004</v>
          </cell>
          <cell r="X32">
            <v>9835.67</v>
          </cell>
          <cell r="Y32">
            <v>47725.242867705</v>
          </cell>
          <cell r="Z32">
            <v>9893.33</v>
          </cell>
          <cell r="AA32">
            <v>48994.630618502895</v>
          </cell>
          <cell r="AB32">
            <v>7405.44</v>
          </cell>
          <cell r="AC32">
            <v>35791.1092077504</v>
          </cell>
        </row>
        <row r="33">
          <cell r="F33">
            <v>350</v>
          </cell>
          <cell r="G33">
            <v>1281</v>
          </cell>
          <cell r="H33">
            <v>400</v>
          </cell>
          <cell r="I33">
            <v>1492</v>
          </cell>
          <cell r="J33">
            <v>1550</v>
          </cell>
          <cell r="K33">
            <v>6169</v>
          </cell>
          <cell r="L33">
            <v>1750</v>
          </cell>
          <cell r="M33">
            <v>6720</v>
          </cell>
          <cell r="N33">
            <v>1700</v>
          </cell>
          <cell r="O33">
            <v>7174</v>
          </cell>
          <cell r="P33">
            <v>2100</v>
          </cell>
          <cell r="Q33">
            <v>8946</v>
          </cell>
          <cell r="R33">
            <v>1250</v>
          </cell>
          <cell r="S33">
            <v>5112.5</v>
          </cell>
          <cell r="T33">
            <v>2050</v>
          </cell>
          <cell r="U33">
            <v>8610</v>
          </cell>
          <cell r="V33">
            <v>1150</v>
          </cell>
          <cell r="W33">
            <v>5681</v>
          </cell>
          <cell r="X33">
            <v>1150</v>
          </cell>
          <cell r="Y33">
            <v>5577.5</v>
          </cell>
          <cell r="Z33">
            <v>1100</v>
          </cell>
          <cell r="AA33">
            <v>5445</v>
          </cell>
          <cell r="AB33">
            <v>950</v>
          </cell>
          <cell r="AC33">
            <v>4588.5</v>
          </cell>
        </row>
        <row r="34">
          <cell r="F34">
            <v>1535</v>
          </cell>
          <cell r="G34">
            <v>5610.93346875</v>
          </cell>
          <cell r="H34">
            <v>1500</v>
          </cell>
          <cell r="I34">
            <v>5600.13678</v>
          </cell>
          <cell r="J34">
            <v>2200</v>
          </cell>
          <cell r="K34">
            <v>8766.749442</v>
          </cell>
          <cell r="L34">
            <v>2600</v>
          </cell>
          <cell r="M34">
            <v>9991.362212</v>
          </cell>
          <cell r="N34">
            <v>2400</v>
          </cell>
          <cell r="O34">
            <v>10128.329520000001</v>
          </cell>
          <cell r="P34">
            <v>2600</v>
          </cell>
          <cell r="Q34">
            <v>11088.150398</v>
          </cell>
          <cell r="R34">
            <v>1700</v>
          </cell>
          <cell r="S34">
            <v>6956.237684</v>
          </cell>
          <cell r="T34">
            <v>2800</v>
          </cell>
          <cell r="U34">
            <v>11767.978460000002</v>
          </cell>
          <cell r="V34">
            <v>2100</v>
          </cell>
          <cell r="W34">
            <v>10370.847585000001</v>
          </cell>
          <cell r="X34">
            <v>1500</v>
          </cell>
          <cell r="Y34">
            <v>7278.39225</v>
          </cell>
          <cell r="Z34">
            <v>2300</v>
          </cell>
          <cell r="AA34">
            <v>11390.264998999999</v>
          </cell>
          <cell r="AB34">
            <v>2100</v>
          </cell>
          <cell r="AC34">
            <v>10149.475161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SheetLayoutView="70" zoomScalePageLayoutView="0" workbookViewId="0" topLeftCell="A4">
      <pane xSplit="3636" ySplit="2376" topLeftCell="B19" activePane="bottomRight" state="split"/>
      <selection pane="topLeft" activeCell="A4" sqref="A4"/>
      <selection pane="topRight" activeCell="L4" sqref="L1:L16384"/>
      <selection pane="bottomLeft" activeCell="A2" sqref="A2"/>
      <selection pane="bottomRight" activeCell="H8" sqref="H8"/>
    </sheetView>
  </sheetViews>
  <sheetFormatPr defaultColWidth="9.140625" defaultRowHeight="12.75"/>
  <cols>
    <col min="1" max="1" width="16.00390625" style="4" customWidth="1"/>
    <col min="2" max="2" width="13.7109375" style="4" customWidth="1"/>
    <col min="3" max="3" width="15.00390625" style="88" customWidth="1"/>
    <col min="4" max="4" width="15.00390625" style="83" customWidth="1"/>
    <col min="5" max="5" width="15.00390625" style="88" customWidth="1"/>
    <col min="6" max="8" width="15.00390625" style="83" customWidth="1"/>
    <col min="9" max="9" width="15.00390625" style="88" customWidth="1"/>
    <col min="10" max="10" width="15.00390625" style="83" customWidth="1"/>
    <col min="11" max="11" width="15.28125" style="4" customWidth="1"/>
    <col min="12" max="12" width="15.140625" style="83" customWidth="1"/>
    <col min="13" max="13" width="13.57421875" style="114" customWidth="1"/>
    <col min="14" max="14" width="15.7109375" style="105" customWidth="1"/>
    <col min="15" max="15" width="17.7109375" style="4" customWidth="1"/>
    <col min="16" max="16" width="13.57421875" style="108" customWidth="1"/>
    <col min="17" max="17" width="9.140625" style="4" customWidth="1"/>
    <col min="18" max="18" width="9.8515625" style="4" bestFit="1" customWidth="1"/>
    <col min="19" max="16384" width="9.140625" style="4" customWidth="1"/>
  </cols>
  <sheetData>
    <row r="1" ht="25.5">
      <c r="N1" s="100"/>
    </row>
    <row r="2" spans="1:16" ht="26.25">
      <c r="A2" s="13" t="s">
        <v>43</v>
      </c>
      <c r="B2" s="13"/>
      <c r="C2" s="89"/>
      <c r="D2" s="84"/>
      <c r="E2" s="89"/>
      <c r="F2" s="84"/>
      <c r="G2" s="84"/>
      <c r="H2" s="84"/>
      <c r="I2" s="89"/>
      <c r="J2" s="84"/>
      <c r="K2" s="13"/>
      <c r="L2" s="84"/>
      <c r="M2" s="115"/>
      <c r="N2" s="101"/>
      <c r="O2" s="121"/>
      <c r="P2" s="109"/>
    </row>
    <row r="3" spans="1:16" ht="26.25">
      <c r="A3" s="2" t="s">
        <v>25</v>
      </c>
      <c r="B3" s="13"/>
      <c r="C3" s="89"/>
      <c r="D3" s="84"/>
      <c r="E3" s="89"/>
      <c r="F3" s="84"/>
      <c r="G3" s="84"/>
      <c r="H3" s="84"/>
      <c r="I3" s="89"/>
      <c r="J3" s="84"/>
      <c r="K3" s="13"/>
      <c r="L3" s="84"/>
      <c r="M3" s="115"/>
      <c r="N3" s="101"/>
      <c r="P3" s="109"/>
    </row>
    <row r="4" spans="1:16" s="1" customFormat="1" ht="105">
      <c r="A4" s="5" t="s">
        <v>5</v>
      </c>
      <c r="B4" s="9" t="s">
        <v>0</v>
      </c>
      <c r="C4" s="52" t="s">
        <v>26</v>
      </c>
      <c r="D4" s="92" t="s">
        <v>27</v>
      </c>
      <c r="E4" s="52" t="s">
        <v>28</v>
      </c>
      <c r="F4" s="92" t="s">
        <v>29</v>
      </c>
      <c r="G4" s="97" t="s">
        <v>32</v>
      </c>
      <c r="H4" s="95" t="s">
        <v>36</v>
      </c>
      <c r="I4" s="97" t="s">
        <v>33</v>
      </c>
      <c r="J4" s="95" t="s">
        <v>37</v>
      </c>
      <c r="K4" s="52" t="s">
        <v>30</v>
      </c>
      <c r="L4" s="92" t="s">
        <v>31</v>
      </c>
      <c r="M4" s="116" t="s">
        <v>35</v>
      </c>
      <c r="N4" s="53" t="s">
        <v>34</v>
      </c>
      <c r="O4" s="54" t="s">
        <v>22</v>
      </c>
      <c r="P4" s="55" t="s">
        <v>38</v>
      </c>
    </row>
    <row r="5" spans="1:18" ht="25.5">
      <c r="A5" s="6" t="s">
        <v>7</v>
      </c>
      <c r="B5" s="62">
        <v>23773</v>
      </c>
      <c r="C5" s="17">
        <f>'[2]2565-อาคาร-หักร้านค้าภายในอาคาร'!F31</f>
        <v>1503</v>
      </c>
      <c r="D5" s="93">
        <f>'[2]2565-อาคาร-หักร้านค้าภายในอาคาร'!G31</f>
        <v>5493.96286875</v>
      </c>
      <c r="E5" s="17">
        <f>'[2]2565-อาคาร-หักร้านค้าภายในอาคาร'!F32</f>
        <v>4510.39</v>
      </c>
      <c r="F5" s="93">
        <f>'[2]2565-อาคาร-หักร้านค้าภายในอาคาร'!G32</f>
        <v>16486.969516687503</v>
      </c>
      <c r="G5" s="98">
        <f>'[2]2565-อาคาร-หักร้านค้าภายในอาคาร'!F33</f>
        <v>350</v>
      </c>
      <c r="H5" s="96">
        <f>'[2]2565-อาคาร-หักร้านค้าภายในอาคาร'!G33</f>
        <v>1281</v>
      </c>
      <c r="I5" s="98">
        <f>'[2]2565-อาคาร-หักร้านค้าภายในอาคาร'!F34</f>
        <v>1535</v>
      </c>
      <c r="J5" s="96">
        <f>'[2]2565-อาคาร-หักร้านค้าภายในอาคาร'!G34</f>
        <v>5610.93346875</v>
      </c>
      <c r="K5" s="17">
        <f aca="true" t="shared" si="0" ref="K5:L9">G5+I5</f>
        <v>1885</v>
      </c>
      <c r="L5" s="93">
        <f t="shared" si="0"/>
        <v>6891.93346875</v>
      </c>
      <c r="M5" s="117">
        <f>C5+E5+K5</f>
        <v>7898.39</v>
      </c>
      <c r="N5" s="46">
        <f>9.59*1000</f>
        <v>9590</v>
      </c>
      <c r="O5" s="47">
        <f>M5+N5</f>
        <v>17488.39</v>
      </c>
      <c r="P5" s="49">
        <f aca="true" t="shared" si="1" ref="P5:P16">D5+F5+L5</f>
        <v>28872.865854187505</v>
      </c>
      <c r="R5" s="113"/>
    </row>
    <row r="6" spans="1:16" ht="25.5">
      <c r="A6" s="6" t="s">
        <v>8</v>
      </c>
      <c r="B6" s="62">
        <v>23801</v>
      </c>
      <c r="C6" s="17">
        <f>'[2]2565-อาคาร-หักร้านค้าภายในอาคาร'!H31</f>
        <v>1520</v>
      </c>
      <c r="D6" s="93">
        <f>'[2]2565-อาคาร-หักร้านค้าภายในอาคาร'!I31</f>
        <v>5674.8052704</v>
      </c>
      <c r="E6" s="17">
        <f>'[2]2565-อาคาร-หักร้านค้าภายในอาคาร'!H32</f>
        <v>4323.59</v>
      </c>
      <c r="F6" s="93">
        <f>'[2]2565-อาคาร-หักร้านค้าภายในอาคาร'!I32</f>
        <v>16141.7969204268</v>
      </c>
      <c r="G6" s="98">
        <f>'[2]2565-อาคาร-หักร้านค้าภายในอาคาร'!H33</f>
        <v>400</v>
      </c>
      <c r="H6" s="96">
        <f>'[2]2565-อาคาร-หักร้านค้าภายในอาคาร'!I33</f>
        <v>1492</v>
      </c>
      <c r="I6" s="98">
        <f>'[2]2565-อาคาร-หักร้านค้าภายในอาคาร'!H34</f>
        <v>1500</v>
      </c>
      <c r="J6" s="96">
        <f>'[2]2565-อาคาร-หักร้านค้าภายในอาคาร'!I34</f>
        <v>5600.13678</v>
      </c>
      <c r="K6" s="17">
        <f t="shared" si="0"/>
        <v>1900</v>
      </c>
      <c r="L6" s="93">
        <f t="shared" si="0"/>
        <v>7092.13678</v>
      </c>
      <c r="M6" s="117">
        <f aca="true" t="shared" si="2" ref="M6:M16">C6+E6+K6</f>
        <v>7743.59</v>
      </c>
      <c r="N6" s="46">
        <f>9.48*1000</f>
        <v>9480</v>
      </c>
      <c r="O6" s="47">
        <f aca="true" t="shared" si="3" ref="O6:O16">M6+N6</f>
        <v>17223.59</v>
      </c>
      <c r="P6" s="49">
        <f t="shared" si="1"/>
        <v>28908.738970826802</v>
      </c>
    </row>
    <row r="7" spans="1:16" ht="25.5">
      <c r="A7" s="6" t="s">
        <v>9</v>
      </c>
      <c r="B7" s="62">
        <v>23832</v>
      </c>
      <c r="C7" s="17">
        <f>'[2]2565-อาคาร-หักร้านค้าภายในอาคาร'!J31</f>
        <v>2240</v>
      </c>
      <c r="D7" s="93">
        <f>'[2]2565-อาคาร-หักร้านค้าภายในอาคาร'!K31</f>
        <v>8926.1448864</v>
      </c>
      <c r="E7" s="17">
        <f>'[2]2565-อาคาร-หักร้านค้าภายในอาคาร'!J32</f>
        <v>13037.35</v>
      </c>
      <c r="F7" s="93">
        <f>'[2]2565-อาคาร-หักร้านค้าภายในอาคาร'!K32</f>
        <v>51952.3549262085</v>
      </c>
      <c r="G7" s="98">
        <f>'[2]2565-อาคาร-หักร้านค้าภายในอาคาร'!J33</f>
        <v>1550</v>
      </c>
      <c r="H7" s="96">
        <f>'[2]2565-อาคาร-หักร้านค้าภายในอาคาร'!K33</f>
        <v>6169</v>
      </c>
      <c r="I7" s="98">
        <f>'[2]2565-อาคาร-หักร้านค้าภายในอาคาร'!J34</f>
        <v>2200</v>
      </c>
      <c r="J7" s="96">
        <f>'[2]2565-อาคาร-หักร้านค้าภายในอาคาร'!K34</f>
        <v>8766.749442</v>
      </c>
      <c r="K7" s="17">
        <f t="shared" si="0"/>
        <v>3750</v>
      </c>
      <c r="L7" s="93">
        <f t="shared" si="0"/>
        <v>14935.749442</v>
      </c>
      <c r="M7" s="117">
        <f t="shared" si="2"/>
        <v>19027.35</v>
      </c>
      <c r="N7" s="46">
        <f>11*1000</f>
        <v>11000</v>
      </c>
      <c r="O7" s="47">
        <f t="shared" si="3"/>
        <v>30027.35</v>
      </c>
      <c r="P7" s="49">
        <f t="shared" si="1"/>
        <v>75814.2492546085</v>
      </c>
    </row>
    <row r="8" spans="1:16" ht="25.5">
      <c r="A8" s="6" t="s">
        <v>10</v>
      </c>
      <c r="B8" s="62">
        <v>23862</v>
      </c>
      <c r="C8" s="17">
        <f>'[2]2565-อาคาร-หักร้านค้าภายในอาคาร'!L31</f>
        <v>2560</v>
      </c>
      <c r="D8" s="93">
        <f>'[2]2565-อาคาร-หักร้านค้าภายในอาคาร'!M31</f>
        <v>9837.6489472</v>
      </c>
      <c r="E8" s="17">
        <f>'[2]2565-อาคาร-หักร้านค้าภายในอาคาร'!L32</f>
        <v>8614.58</v>
      </c>
      <c r="F8" s="93">
        <f>'[2]2565-อาคาร-หักร้านค้าภายในอาคาร'!M32</f>
        <v>33104.3804170196</v>
      </c>
      <c r="G8" s="98">
        <f>'[2]2565-อาคาร-หักร้านค้าภายในอาคาร'!L33</f>
        <v>1750</v>
      </c>
      <c r="H8" s="96">
        <f>'[2]2565-อาคาร-หักร้านค้าภายในอาคาร'!M33</f>
        <v>6720</v>
      </c>
      <c r="I8" s="98">
        <f>'[2]2565-อาคาร-หักร้านค้าภายในอาคาร'!L34</f>
        <v>2600</v>
      </c>
      <c r="J8" s="96">
        <f>'[2]2565-อาคาร-หักร้านค้าภายในอาคาร'!M34</f>
        <v>9991.362212</v>
      </c>
      <c r="K8" s="17">
        <f t="shared" si="0"/>
        <v>4350</v>
      </c>
      <c r="L8" s="93">
        <f t="shared" si="0"/>
        <v>16711.362212</v>
      </c>
      <c r="M8" s="117">
        <f t="shared" si="2"/>
        <v>15524.58</v>
      </c>
      <c r="N8" s="46">
        <f>10.8*1000</f>
        <v>10800</v>
      </c>
      <c r="O8" s="47">
        <f t="shared" si="3"/>
        <v>26324.58</v>
      </c>
      <c r="P8" s="49">
        <f t="shared" si="1"/>
        <v>59653.391576219605</v>
      </c>
    </row>
    <row r="9" spans="1:16" ht="25.5">
      <c r="A9" s="6" t="s">
        <v>11</v>
      </c>
      <c r="B9" s="62">
        <v>23893</v>
      </c>
      <c r="C9" s="17">
        <f>'[2]2565-อาคาร-หักร้านค้าภายในอาคาร'!$N$31</f>
        <v>2560</v>
      </c>
      <c r="D9" s="93">
        <f>'[2]2565-อาคาร-หักร้านค้าภายในอาคาร'!$O$31</f>
        <v>10803.551488000001</v>
      </c>
      <c r="E9" s="17">
        <f>'[2]2565-อาคาร-หักร้านค้าภายในอาคาร'!$N$32</f>
        <v>11701.86</v>
      </c>
      <c r="F9" s="93">
        <f>'[2]2565-อาคาร-หักร้านค้าภายในอาคาร'!$O$32</f>
        <v>49383.455865378004</v>
      </c>
      <c r="G9" s="98">
        <f>'[2]2565-อาคาร-หักร้านค้าภายในอาคาร'!$N$33</f>
        <v>1700</v>
      </c>
      <c r="H9" s="96">
        <f>'[2]2565-อาคาร-หักร้านค้าภายในอาคาร'!$O$33</f>
        <v>7174</v>
      </c>
      <c r="I9" s="98">
        <f>'[2]2565-อาคาร-หักร้านค้าภายในอาคาร'!$N$34</f>
        <v>2400</v>
      </c>
      <c r="J9" s="96">
        <f>'[2]2565-อาคาร-หักร้านค้าภายในอาคาร'!$O$34</f>
        <v>10128.329520000001</v>
      </c>
      <c r="K9" s="17">
        <f t="shared" si="0"/>
        <v>4100</v>
      </c>
      <c r="L9" s="93">
        <f t="shared" si="0"/>
        <v>17302.32952</v>
      </c>
      <c r="M9" s="117">
        <f t="shared" si="2"/>
        <v>18361.86</v>
      </c>
      <c r="N9" s="46">
        <f>10.84*1000</f>
        <v>10840</v>
      </c>
      <c r="O9" s="47">
        <f t="shared" si="3"/>
        <v>29201.86</v>
      </c>
      <c r="P9" s="49">
        <f t="shared" si="1"/>
        <v>77489.33687337801</v>
      </c>
    </row>
    <row r="10" spans="1:16" ht="25.5">
      <c r="A10" s="6" t="s">
        <v>12</v>
      </c>
      <c r="B10" s="62">
        <v>23923</v>
      </c>
      <c r="C10" s="17">
        <f>'[2]2565-อาคาร-หักร้านค้าภายในอาคาร'!$P$31</f>
        <v>2720</v>
      </c>
      <c r="D10" s="93">
        <f>'[2]2565-อาคาร-หักร้านค้าภายในอาคาร'!$Q$31</f>
        <v>11599.911185599998</v>
      </c>
      <c r="E10" s="17">
        <f>'[2]2565-อาคาร-หักร้านค้าภายในอาคาร'!$P$32</f>
        <v>13614.38</v>
      </c>
      <c r="F10" s="93">
        <f>'[2]2565-อาคาร-หักร้านค้าภายในอาคาร'!$Q$32</f>
        <v>58060.88192904739</v>
      </c>
      <c r="G10" s="98">
        <f>'[2]2565-อาคาร-หักร้านค้าภายในอาคาร'!$P$33</f>
        <v>2100</v>
      </c>
      <c r="H10" s="96">
        <f>'[2]2565-อาคาร-หักร้านค้าภายในอาคาร'!$Q$33</f>
        <v>8946</v>
      </c>
      <c r="I10" s="98">
        <f>'[2]2565-อาคาร-หักร้านค้าภายในอาคาร'!$P$34</f>
        <v>2600</v>
      </c>
      <c r="J10" s="96">
        <f>'[2]2565-อาคาร-หักร้านค้าภายในอาคาร'!$Q$34</f>
        <v>11088.150398</v>
      </c>
      <c r="K10" s="17">
        <f aca="true" t="shared" si="4" ref="K10:L15">G10+I10</f>
        <v>4700</v>
      </c>
      <c r="L10" s="93">
        <f t="shared" si="4"/>
        <v>20034.150397999998</v>
      </c>
      <c r="M10" s="117">
        <f t="shared" si="2"/>
        <v>21034.379999999997</v>
      </c>
      <c r="N10" s="46">
        <f>10.34*1000</f>
        <v>10340</v>
      </c>
      <c r="O10" s="47">
        <f t="shared" si="3"/>
        <v>31374.379999999997</v>
      </c>
      <c r="P10" s="49">
        <f t="shared" si="1"/>
        <v>89694.94351264738</v>
      </c>
    </row>
    <row r="11" spans="1:16" ht="25.5">
      <c r="A11" s="6" t="s">
        <v>13</v>
      </c>
      <c r="B11" s="62">
        <v>23954</v>
      </c>
      <c r="C11" s="17">
        <f>'[2]2565-อาคาร-หักร้านค้าภายในอาคาร'!$R$31</f>
        <v>2200</v>
      </c>
      <c r="D11" s="93">
        <f>'[2]2565-อาคาร-หักร้านค้าภายในอาคาร'!$S$31</f>
        <v>9002.189944</v>
      </c>
      <c r="E11" s="17">
        <f>'[2]2565-อาคาร-หักร้านค้าภายในอาคาร'!$R$32</f>
        <v>11707.92</v>
      </c>
      <c r="F11" s="93">
        <f>'[2]2565-อาคาร-หักร้านค้าภายในอาคาร'!$S$32</f>
        <v>47907.6907677984</v>
      </c>
      <c r="G11" s="98">
        <f>'[2]2565-อาคาร-หักร้านค้าภายในอาคาร'!$R$33</f>
        <v>1250</v>
      </c>
      <c r="H11" s="96">
        <f>'[2]2565-อาคาร-หักร้านค้าภายในอาคาร'!$S$33</f>
        <v>5112.5</v>
      </c>
      <c r="I11" s="98">
        <f>'[2]2565-อาคาร-หักร้านค้าภายในอาคาร'!$R$34</f>
        <v>1700</v>
      </c>
      <c r="J11" s="96">
        <f>'[2]2565-อาคาร-หักร้านค้าภายในอาคาร'!$S$34</f>
        <v>6956.237684</v>
      </c>
      <c r="K11" s="17">
        <f t="shared" si="4"/>
        <v>2950</v>
      </c>
      <c r="L11" s="93">
        <f t="shared" si="4"/>
        <v>12068.737684</v>
      </c>
      <c r="M11" s="117">
        <f t="shared" si="2"/>
        <v>16857.92</v>
      </c>
      <c r="N11" s="46">
        <f>9.86*1000</f>
        <v>9860</v>
      </c>
      <c r="O11" s="47">
        <f t="shared" si="3"/>
        <v>26717.92</v>
      </c>
      <c r="P11" s="49">
        <f t="shared" si="1"/>
        <v>68978.6183957984</v>
      </c>
    </row>
    <row r="12" spans="1:16" ht="25.5">
      <c r="A12" s="6" t="s">
        <v>14</v>
      </c>
      <c r="B12" s="62">
        <v>23985</v>
      </c>
      <c r="C12" s="17">
        <f>'[2]2565-อาคาร-หักร้านค้าภายในอาคาร'!$T$31</f>
        <v>2960</v>
      </c>
      <c r="D12" s="93">
        <f>'[2]2565-อาคาร-หักร้านค้าภายในอาคาร'!$U$31</f>
        <v>12440.434372000002</v>
      </c>
      <c r="E12" s="17">
        <f>'[2]2565-อาคาร-หักร้านค้าภายในอาคาร'!$T$32</f>
        <v>14028.21</v>
      </c>
      <c r="F12" s="93">
        <f>'[2]2565-อาคาร-หักร้านค้าภายในอาคาร'!$U$32</f>
        <v>58958.454682984506</v>
      </c>
      <c r="G12" s="98">
        <f>'[2]2565-อาคาร-หักร้านค้าภายในอาคาร'!$T$33</f>
        <v>2050</v>
      </c>
      <c r="H12" s="96">
        <f>'[2]2565-อาคาร-หักร้านค้าภายในอาคาร'!$U$33</f>
        <v>8610</v>
      </c>
      <c r="I12" s="98">
        <f>'[2]2565-อาคาร-หักร้านค้าภายในอาคาร'!$T$34</f>
        <v>2800</v>
      </c>
      <c r="J12" s="96">
        <f>'[2]2565-อาคาร-หักร้านค้าภายในอาคาร'!$U$34</f>
        <v>11767.978460000002</v>
      </c>
      <c r="K12" s="17">
        <f t="shared" si="4"/>
        <v>4850</v>
      </c>
      <c r="L12" s="93">
        <f t="shared" si="4"/>
        <v>20377.978460000002</v>
      </c>
      <c r="M12" s="117">
        <f t="shared" si="2"/>
        <v>21838.21</v>
      </c>
      <c r="N12" s="46">
        <f>9.97*1000</f>
        <v>9970</v>
      </c>
      <c r="O12" s="47">
        <f t="shared" si="3"/>
        <v>31808.21</v>
      </c>
      <c r="P12" s="49">
        <f t="shared" si="1"/>
        <v>91776.86751498451</v>
      </c>
    </row>
    <row r="13" spans="1:16" ht="25.5">
      <c r="A13" s="6" t="s">
        <v>15</v>
      </c>
      <c r="B13" s="62">
        <v>24015</v>
      </c>
      <c r="C13" s="17">
        <f>'[2]2565-อาคาร-หักร้านค้าภายในอาคาร'!$V$31</f>
        <v>1920</v>
      </c>
      <c r="D13" s="93">
        <f>'[2]2565-อาคาร-หักร้านค้าภายในอาคาร'!$W$31</f>
        <v>9481.917792</v>
      </c>
      <c r="E13" s="17">
        <f>'[2]2565-อาคาร-หักร้านค้าภายในอาคาร'!$V$32</f>
        <v>13248.26</v>
      </c>
      <c r="F13" s="93">
        <f>'[2]2565-อาคาร-หักร้านค้าภายในอาคาร'!$W$32</f>
        <v>65426.516774501004</v>
      </c>
      <c r="G13" s="98">
        <f>'[2]2565-อาคาร-หักร้านค้าภายในอาคาร'!$V$33</f>
        <v>1150</v>
      </c>
      <c r="H13" s="96">
        <f>'[2]2565-อาคาร-หักร้านค้าภายในอาคาร'!$W$33</f>
        <v>5681</v>
      </c>
      <c r="I13" s="98">
        <f>'[2]2565-อาคาร-หักร้านค้าภายในอาคาร'!$V$34</f>
        <v>2100</v>
      </c>
      <c r="J13" s="96">
        <f>'[2]2565-อาคาร-หักร้านค้าภายในอาคาร'!$W$34</f>
        <v>10370.847585000001</v>
      </c>
      <c r="K13" s="17">
        <f t="shared" si="4"/>
        <v>3250</v>
      </c>
      <c r="L13" s="93">
        <f t="shared" si="4"/>
        <v>16051.847585000001</v>
      </c>
      <c r="M13" s="117">
        <f t="shared" si="2"/>
        <v>18418.260000000002</v>
      </c>
      <c r="N13" s="46">
        <f>8.87*1000</f>
        <v>8870</v>
      </c>
      <c r="O13" s="47">
        <f t="shared" si="3"/>
        <v>27288.260000000002</v>
      </c>
      <c r="P13" s="49">
        <f t="shared" si="1"/>
        <v>90960.282151501</v>
      </c>
    </row>
    <row r="14" spans="1:16" ht="25.5">
      <c r="A14" s="6" t="s">
        <v>16</v>
      </c>
      <c r="B14" s="62">
        <v>24045</v>
      </c>
      <c r="C14" s="17">
        <f>'[2]2565-อาคาร-หักร้านค้าภายในอาคาร'!$X$31</f>
        <v>1560</v>
      </c>
      <c r="D14" s="93">
        <f>'[2]2565-อาคาร-หักร้านค้าภายในอาคาร'!$Y$31</f>
        <v>7569.52794</v>
      </c>
      <c r="E14" s="17">
        <f>'[2]2565-อาคาร-หักร้านค้าภายในอาคาร'!$X$32</f>
        <v>9835.67</v>
      </c>
      <c r="F14" s="93">
        <f>'[2]2565-อาคาร-หักร้านค้าภายในอาคาร'!$Y$32</f>
        <v>47725.242867705</v>
      </c>
      <c r="G14" s="98">
        <f>'[2]2565-อาคาร-หักร้านค้าภายในอาคาร'!$X$33</f>
        <v>1150</v>
      </c>
      <c r="H14" s="96">
        <f>'[2]2565-อาคาร-หักร้านค้าภายในอาคาร'!$Y$33</f>
        <v>5577.5</v>
      </c>
      <c r="I14" s="98">
        <f>'[2]2565-อาคาร-หักร้านค้าภายในอาคาร'!$X$34</f>
        <v>1500</v>
      </c>
      <c r="J14" s="96">
        <f>'[2]2565-อาคาร-หักร้านค้าภายในอาคาร'!$Y$34</f>
        <v>7278.39225</v>
      </c>
      <c r="K14" s="17">
        <f t="shared" si="4"/>
        <v>2650</v>
      </c>
      <c r="L14" s="93">
        <f t="shared" si="4"/>
        <v>12855.89225</v>
      </c>
      <c r="M14" s="117">
        <f t="shared" si="2"/>
        <v>14045.67</v>
      </c>
      <c r="N14" s="46">
        <v>8950</v>
      </c>
      <c r="O14" s="47">
        <f t="shared" si="3"/>
        <v>22995.67</v>
      </c>
      <c r="P14" s="49">
        <f t="shared" si="1"/>
        <v>68150.663057705</v>
      </c>
    </row>
    <row r="15" spans="1:16" ht="25.5">
      <c r="A15" s="6" t="s">
        <v>17</v>
      </c>
      <c r="B15" s="62">
        <v>24076</v>
      </c>
      <c r="C15" s="17">
        <f>'[2]2565-อาคาร-หักร้านค้าภายในอาคาร'!$Z$31</f>
        <v>2760</v>
      </c>
      <c r="D15" s="93">
        <f>'[2]2565-อาคาร-หักร้านค้าภายในอาคาร'!$AA$31</f>
        <v>13668.3179988</v>
      </c>
      <c r="E15" s="17">
        <f>'[2]2565-อาคาร-หักร้านค้าภายในอาคาร'!$Z$32</f>
        <v>9893.33</v>
      </c>
      <c r="F15" s="93">
        <f>'[2]2565-อาคาร-หักร้านค้าภายในอาคาร'!$AA$32</f>
        <v>48994.630618502895</v>
      </c>
      <c r="G15" s="98">
        <f>'[2]2565-อาคาร-หักร้านค้าภายในอาคาร'!$Z$33</f>
        <v>1100</v>
      </c>
      <c r="H15" s="96">
        <f>'[2]2565-อาคาร-หักร้านค้าภายในอาคาร'!$AA$33</f>
        <v>5445</v>
      </c>
      <c r="I15" s="98">
        <f>'[2]2565-อาคาร-หักร้านค้าภายในอาคาร'!$Z$34</f>
        <v>2300</v>
      </c>
      <c r="J15" s="96">
        <f>'[2]2565-อาคาร-หักร้านค้าภายในอาคาร'!$AA$34</f>
        <v>11390.264998999999</v>
      </c>
      <c r="K15" s="17">
        <f t="shared" si="4"/>
        <v>3400</v>
      </c>
      <c r="L15" s="93">
        <f t="shared" si="4"/>
        <v>16835.264999</v>
      </c>
      <c r="M15" s="117">
        <f t="shared" si="2"/>
        <v>16053.33</v>
      </c>
      <c r="N15" s="46">
        <v>8920</v>
      </c>
      <c r="O15" s="47">
        <f t="shared" si="3"/>
        <v>24973.33</v>
      </c>
      <c r="P15" s="49">
        <f t="shared" si="1"/>
        <v>79498.21361630289</v>
      </c>
    </row>
    <row r="16" spans="1:16" ht="25.5">
      <c r="A16" s="6" t="s">
        <v>18</v>
      </c>
      <c r="B16" s="62">
        <v>24107</v>
      </c>
      <c r="C16" s="17">
        <f>'[2]2565-อาคาร-หักร้านค้าภายในอาคาร'!$AB$31</f>
        <v>2800</v>
      </c>
      <c r="D16" s="93">
        <f>'[2]2565-อาคาร-หักร้านค้าภายในอาคาร'!$AC$31</f>
        <v>13532.633548000002</v>
      </c>
      <c r="E16" s="17">
        <f>'[2]2565-อาคาร-หักร้านค้าภายในอาคาร'!$AB$32</f>
        <v>7405.44</v>
      </c>
      <c r="F16" s="93">
        <f>'[2]2565-อาคาร-หักร้านค้าภายในอาคาร'!$AC$32</f>
        <v>35791.1092077504</v>
      </c>
      <c r="G16" s="98">
        <f>'[2]2565-อาคาร-หักร้านค้าภายในอาคาร'!$AB$33</f>
        <v>950</v>
      </c>
      <c r="H16" s="96">
        <f>'[2]2565-อาคาร-หักร้านค้าภายในอาคาร'!$AC$33</f>
        <v>4588.5</v>
      </c>
      <c r="I16" s="98">
        <f>'[2]2565-อาคาร-หักร้านค้าภายในอาคาร'!$AB$34</f>
        <v>2100</v>
      </c>
      <c r="J16" s="96">
        <f>'[2]2565-อาคาร-หักร้านค้าภายในอาคาร'!$AC$34</f>
        <v>10149.475161</v>
      </c>
      <c r="K16" s="17">
        <f>G16+I16</f>
        <v>3050</v>
      </c>
      <c r="L16" s="93">
        <f>H16+J16</f>
        <v>14737.975161</v>
      </c>
      <c r="M16" s="117">
        <f t="shared" si="2"/>
        <v>13255.439999999999</v>
      </c>
      <c r="N16" s="46">
        <v>8260</v>
      </c>
      <c r="O16" s="47">
        <f t="shared" si="3"/>
        <v>21515.44</v>
      </c>
      <c r="P16" s="49">
        <f t="shared" si="1"/>
        <v>64061.7179167504</v>
      </c>
    </row>
    <row r="17" spans="1:16" ht="26.25">
      <c r="A17" s="10" t="s">
        <v>3</v>
      </c>
      <c r="B17" s="10" t="s">
        <v>20</v>
      </c>
      <c r="C17" s="15">
        <f>SUM(C5:C16)</f>
        <v>27303</v>
      </c>
      <c r="D17" s="106">
        <f aca="true" t="shared" si="5" ref="D17:L17">SUM(D5:D16)</f>
        <v>118031.04624115</v>
      </c>
      <c r="E17" s="15">
        <f t="shared" si="5"/>
        <v>121920.98</v>
      </c>
      <c r="F17" s="106">
        <f t="shared" si="5"/>
        <v>529933.48449401</v>
      </c>
      <c r="G17" s="107">
        <f>SUM(G5:G16)</f>
        <v>15500</v>
      </c>
      <c r="H17" s="107">
        <f>SUM(H5:H16)</f>
        <v>66796.5</v>
      </c>
      <c r="I17" s="107">
        <f>SUM(I5:I16)</f>
        <v>25335</v>
      </c>
      <c r="J17" s="107">
        <f>SUM(J5:J16)</f>
        <v>109098.85795975</v>
      </c>
      <c r="K17" s="15">
        <f t="shared" si="5"/>
        <v>40835</v>
      </c>
      <c r="L17" s="106">
        <f t="shared" si="5"/>
        <v>175895.35795975002</v>
      </c>
      <c r="M17" s="118">
        <f>SUM(M5:M16)</f>
        <v>190058.98</v>
      </c>
      <c r="N17" s="99">
        <f>SUM(N5:N16)</f>
        <v>116880</v>
      </c>
      <c r="O17" s="48">
        <f>SUM(O5:O16)</f>
        <v>306938.98000000004</v>
      </c>
      <c r="P17" s="50">
        <f>SUM(P5:P16)</f>
        <v>823859.88869491</v>
      </c>
    </row>
    <row r="18" spans="1:16" ht="26.25">
      <c r="A18" s="11" t="s">
        <v>4</v>
      </c>
      <c r="B18" s="12" t="s">
        <v>20</v>
      </c>
      <c r="C18" s="15">
        <f>AVERAGE(C5:C16)</f>
        <v>2275.25</v>
      </c>
      <c r="D18" s="106">
        <f aca="true" t="shared" si="6" ref="D18:L18">AVERAGE(D5:D16)</f>
        <v>9835.920520095833</v>
      </c>
      <c r="E18" s="15">
        <f t="shared" si="6"/>
        <v>10160.081666666667</v>
      </c>
      <c r="F18" s="106">
        <f t="shared" si="6"/>
        <v>44161.123707834166</v>
      </c>
      <c r="G18" s="107">
        <f>AVERAGE(G5:G16)</f>
        <v>1291.6666666666667</v>
      </c>
      <c r="H18" s="107">
        <f>AVERAGE(H5:H16)</f>
        <v>5566.375</v>
      </c>
      <c r="I18" s="107">
        <f>AVERAGE(I5:I16)</f>
        <v>2111.25</v>
      </c>
      <c r="J18" s="107">
        <f>AVERAGE(J5:J16)</f>
        <v>9091.571496645834</v>
      </c>
      <c r="K18" s="15">
        <f t="shared" si="6"/>
        <v>3402.9166666666665</v>
      </c>
      <c r="L18" s="106">
        <f t="shared" si="6"/>
        <v>14657.946496645834</v>
      </c>
      <c r="M18" s="118">
        <f>AVERAGE(M5:M16)</f>
        <v>15838.248333333335</v>
      </c>
      <c r="N18" s="99">
        <f>AVERAGE(N5:N16)</f>
        <v>9740</v>
      </c>
      <c r="O18" s="48">
        <f>AVERAGE(O5:O16)</f>
        <v>25578.248333333337</v>
      </c>
      <c r="P18" s="50">
        <f>AVERAGE(P5:P16)</f>
        <v>68654.99072457584</v>
      </c>
    </row>
    <row r="19" spans="1:16" ht="26.25">
      <c r="A19" s="19"/>
      <c r="B19" s="20"/>
      <c r="C19" s="21"/>
      <c r="D19" s="85"/>
      <c r="E19" s="21"/>
      <c r="F19" s="85"/>
      <c r="G19" s="85"/>
      <c r="H19" s="85"/>
      <c r="I19" s="21"/>
      <c r="J19" s="85"/>
      <c r="K19" s="22"/>
      <c r="L19" s="94"/>
      <c r="M19" s="51"/>
      <c r="N19" s="102"/>
      <c r="P19" s="110"/>
    </row>
    <row r="20" spans="1:16" ht="25.5">
      <c r="A20" s="7"/>
      <c r="B20" s="7"/>
      <c r="C20" s="90"/>
      <c r="D20" s="86"/>
      <c r="E20" s="90"/>
      <c r="F20" s="86"/>
      <c r="G20" s="86"/>
      <c r="H20" s="86"/>
      <c r="I20" s="90"/>
      <c r="J20" s="86"/>
      <c r="K20" s="8"/>
      <c r="L20" s="86"/>
      <c r="M20" s="119"/>
      <c r="N20" s="103"/>
      <c r="P20" s="111"/>
    </row>
    <row r="21" spans="1:16" ht="25.5">
      <c r="A21" s="7"/>
      <c r="B21" s="7"/>
      <c r="C21" s="90"/>
      <c r="D21" s="86"/>
      <c r="E21" s="90"/>
      <c r="F21" s="86"/>
      <c r="G21" s="86"/>
      <c r="H21" s="86"/>
      <c r="I21" s="90"/>
      <c r="J21" s="86"/>
      <c r="K21" s="8"/>
      <c r="L21" s="86"/>
      <c r="M21" s="119"/>
      <c r="N21" s="103"/>
      <c r="P21" s="111"/>
    </row>
    <row r="22" spans="1:16" ht="26.25">
      <c r="A22" s="2"/>
      <c r="B22" s="3"/>
      <c r="C22" s="90"/>
      <c r="D22" s="86"/>
      <c r="E22" s="90"/>
      <c r="F22" s="86"/>
      <c r="G22" s="86"/>
      <c r="H22" s="86"/>
      <c r="I22" s="90"/>
      <c r="J22" s="86"/>
      <c r="K22" s="8"/>
      <c r="L22" s="86"/>
      <c r="M22" s="119"/>
      <c r="N22" s="103"/>
      <c r="P22" s="111"/>
    </row>
    <row r="23" spans="1:16" ht="25.5">
      <c r="A23" s="7"/>
      <c r="B23" s="7"/>
      <c r="C23" s="91"/>
      <c r="D23" s="87"/>
      <c r="E23" s="91"/>
      <c r="F23" s="87"/>
      <c r="G23" s="87"/>
      <c r="H23" s="87"/>
      <c r="I23" s="91"/>
      <c r="J23" s="87"/>
      <c r="K23" s="7"/>
      <c r="L23" s="87"/>
      <c r="M23" s="120"/>
      <c r="N23" s="104"/>
      <c r="P23" s="112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4">
      <pane ySplit="2376" topLeftCell="A10" activePane="bottomLeft" state="split"/>
      <selection pane="topLeft" activeCell="H4" sqref="H1:J16384"/>
      <selection pane="bottomLeft" activeCell="C17" sqref="C17"/>
    </sheetView>
  </sheetViews>
  <sheetFormatPr defaultColWidth="9.140625" defaultRowHeight="12.75"/>
  <cols>
    <col min="1" max="1" width="12.28125" style="4" customWidth="1"/>
    <col min="2" max="2" width="9.28125" style="4" customWidth="1"/>
    <col min="3" max="3" width="14.28125" style="4" customWidth="1"/>
    <col min="4" max="4" width="14.28125" style="105" customWidth="1"/>
    <col min="5" max="5" width="16.7109375" style="56" customWidth="1"/>
    <col min="6" max="6" width="14.28125" style="4" customWidth="1"/>
    <col min="7" max="7" width="15.8515625" style="4" customWidth="1"/>
    <col min="8" max="8" width="0" style="4" hidden="1" customWidth="1"/>
    <col min="9" max="9" width="9.28125" style="4" hidden="1" customWidth="1"/>
    <col min="10" max="10" width="11.00390625" style="4" hidden="1" customWidth="1"/>
    <col min="11" max="16384" width="9.140625" style="4" customWidth="1"/>
  </cols>
  <sheetData>
    <row r="1" ht="25.5">
      <c r="G1" s="129" t="s">
        <v>19</v>
      </c>
    </row>
    <row r="2" spans="1:7" ht="26.25">
      <c r="A2" s="13" t="s">
        <v>43</v>
      </c>
      <c r="B2" s="13"/>
      <c r="C2" s="13"/>
      <c r="D2" s="101"/>
      <c r="E2" s="57"/>
      <c r="F2" s="13"/>
      <c r="G2" s="13"/>
    </row>
    <row r="3" spans="1:7" ht="26.25">
      <c r="A3" s="2" t="s">
        <v>25</v>
      </c>
      <c r="B3" s="13"/>
      <c r="C3" s="13"/>
      <c r="D3" s="101"/>
      <c r="E3" s="57"/>
      <c r="F3" s="13"/>
      <c r="G3" s="13"/>
    </row>
    <row r="4" spans="1:7" s="1" customFormat="1" ht="105">
      <c r="A4" s="5" t="s">
        <v>5</v>
      </c>
      <c r="B4" s="5" t="s">
        <v>2</v>
      </c>
      <c r="C4" s="52" t="s">
        <v>21</v>
      </c>
      <c r="D4" s="53" t="s">
        <v>34</v>
      </c>
      <c r="E4" s="54" t="s">
        <v>22</v>
      </c>
      <c r="F4" s="61" t="s">
        <v>6</v>
      </c>
      <c r="G4" s="5" t="s">
        <v>1</v>
      </c>
    </row>
    <row r="5" spans="1:7" ht="25.5">
      <c r="A5" s="6" t="s">
        <v>7</v>
      </c>
      <c r="B5" s="14">
        <v>200</v>
      </c>
      <c r="C5" s="17">
        <f>'จดบันทึกไฟฟ้า-สนม.'!M5</f>
        <v>7898.39</v>
      </c>
      <c r="D5" s="46">
        <f>'จดบันทึกไฟฟ้า-สนม.'!N5</f>
        <v>9590</v>
      </c>
      <c r="E5" s="47">
        <f>C5+D5</f>
        <v>17488.39</v>
      </c>
      <c r="F5" s="16">
        <f>'จดบันทึกไฟฟ้า-สนม.'!P5</f>
        <v>28872.865854187505</v>
      </c>
      <c r="G5" s="18">
        <f aca="true" t="shared" si="0" ref="G5:G14">E5/B5</f>
        <v>87.44194999999999</v>
      </c>
    </row>
    <row r="6" spans="1:7" ht="25.5">
      <c r="A6" s="6" t="s">
        <v>8</v>
      </c>
      <c r="B6" s="14">
        <v>200</v>
      </c>
      <c r="C6" s="17">
        <f>'จดบันทึกไฟฟ้า-สนม.'!M6</f>
        <v>7743.59</v>
      </c>
      <c r="D6" s="46">
        <f>'จดบันทึกไฟฟ้า-สนม.'!N6</f>
        <v>9480</v>
      </c>
      <c r="E6" s="47">
        <f aca="true" t="shared" si="1" ref="E6:E16">C6+D6</f>
        <v>17223.59</v>
      </c>
      <c r="F6" s="16">
        <f>'จดบันทึกไฟฟ้า-สนม.'!P6</f>
        <v>28908.738970826802</v>
      </c>
      <c r="G6" s="18">
        <f t="shared" si="0"/>
        <v>86.11795000000001</v>
      </c>
    </row>
    <row r="7" spans="1:7" ht="25.5">
      <c r="A7" s="6" t="s">
        <v>9</v>
      </c>
      <c r="B7" s="14">
        <v>200</v>
      </c>
      <c r="C7" s="17">
        <f>'จดบันทึกไฟฟ้า-สนม.'!M7</f>
        <v>19027.35</v>
      </c>
      <c r="D7" s="46">
        <f>'จดบันทึกไฟฟ้า-สนม.'!N7</f>
        <v>11000</v>
      </c>
      <c r="E7" s="47">
        <f t="shared" si="1"/>
        <v>30027.35</v>
      </c>
      <c r="F7" s="16">
        <f>'จดบันทึกไฟฟ้า-สนม.'!P7</f>
        <v>75814.2492546085</v>
      </c>
      <c r="G7" s="18">
        <f t="shared" si="0"/>
        <v>150.13675</v>
      </c>
    </row>
    <row r="8" spans="1:7" ht="25.5">
      <c r="A8" s="6" t="s">
        <v>10</v>
      </c>
      <c r="B8" s="14">
        <v>200</v>
      </c>
      <c r="C8" s="17">
        <f>'จดบันทึกไฟฟ้า-สนม.'!M8</f>
        <v>15524.58</v>
      </c>
      <c r="D8" s="46">
        <f>'จดบันทึกไฟฟ้า-สนม.'!N8</f>
        <v>10800</v>
      </c>
      <c r="E8" s="47">
        <f t="shared" si="1"/>
        <v>26324.58</v>
      </c>
      <c r="F8" s="16">
        <f>'จดบันทึกไฟฟ้า-สนม.'!P8</f>
        <v>59653.391576219605</v>
      </c>
      <c r="G8" s="18">
        <f t="shared" si="0"/>
        <v>131.62290000000002</v>
      </c>
    </row>
    <row r="9" spans="1:7" ht="25.5">
      <c r="A9" s="6" t="s">
        <v>11</v>
      </c>
      <c r="B9" s="14">
        <v>200</v>
      </c>
      <c r="C9" s="17">
        <f>'จดบันทึกไฟฟ้า-สนม.'!M9</f>
        <v>18361.86</v>
      </c>
      <c r="D9" s="46">
        <f>'จดบันทึกไฟฟ้า-สนม.'!N9</f>
        <v>10840</v>
      </c>
      <c r="E9" s="47">
        <f t="shared" si="1"/>
        <v>29201.86</v>
      </c>
      <c r="F9" s="16">
        <f>'จดบันทึกไฟฟ้า-สนม.'!P9</f>
        <v>77489.33687337801</v>
      </c>
      <c r="G9" s="18">
        <f t="shared" si="0"/>
        <v>146.0093</v>
      </c>
    </row>
    <row r="10" spans="1:7" ht="25.5">
      <c r="A10" s="6" t="s">
        <v>12</v>
      </c>
      <c r="B10" s="14">
        <v>200</v>
      </c>
      <c r="C10" s="17">
        <f>'จดบันทึกไฟฟ้า-สนม.'!M10</f>
        <v>21034.379999999997</v>
      </c>
      <c r="D10" s="46">
        <f>'จดบันทึกไฟฟ้า-สนม.'!N10</f>
        <v>10340</v>
      </c>
      <c r="E10" s="47">
        <f t="shared" si="1"/>
        <v>31374.379999999997</v>
      </c>
      <c r="F10" s="16">
        <f>'จดบันทึกไฟฟ้า-สนม.'!P10</f>
        <v>89694.94351264738</v>
      </c>
      <c r="G10" s="18">
        <f t="shared" si="0"/>
        <v>156.87189999999998</v>
      </c>
    </row>
    <row r="11" spans="1:7" ht="25.5">
      <c r="A11" s="6" t="s">
        <v>13</v>
      </c>
      <c r="B11" s="14">
        <v>200</v>
      </c>
      <c r="C11" s="17">
        <f>'จดบันทึกไฟฟ้า-สนม.'!M11</f>
        <v>16857.92</v>
      </c>
      <c r="D11" s="46">
        <f>'จดบันทึกไฟฟ้า-สนม.'!N11</f>
        <v>9860</v>
      </c>
      <c r="E11" s="47">
        <f t="shared" si="1"/>
        <v>26717.92</v>
      </c>
      <c r="F11" s="16">
        <f>'จดบันทึกไฟฟ้า-สนม.'!P11</f>
        <v>68978.6183957984</v>
      </c>
      <c r="G11" s="18">
        <f t="shared" si="0"/>
        <v>133.5896</v>
      </c>
    </row>
    <row r="12" spans="1:7" ht="25.5">
      <c r="A12" s="6" t="s">
        <v>14</v>
      </c>
      <c r="B12" s="14">
        <v>200</v>
      </c>
      <c r="C12" s="17">
        <f>'จดบันทึกไฟฟ้า-สนม.'!M12</f>
        <v>21838.21</v>
      </c>
      <c r="D12" s="46">
        <f>'จดบันทึกไฟฟ้า-สนม.'!N12</f>
        <v>9970</v>
      </c>
      <c r="E12" s="47">
        <f t="shared" si="1"/>
        <v>31808.21</v>
      </c>
      <c r="F12" s="16">
        <f>'จดบันทึกไฟฟ้า-สนม.'!P12</f>
        <v>91776.86751498451</v>
      </c>
      <c r="G12" s="18">
        <f>E12/B12</f>
        <v>159.04104999999998</v>
      </c>
    </row>
    <row r="13" spans="1:7" ht="25.5">
      <c r="A13" s="6" t="s">
        <v>15</v>
      </c>
      <c r="B13" s="14">
        <v>200</v>
      </c>
      <c r="C13" s="17">
        <f>'จดบันทึกไฟฟ้า-สนม.'!M13</f>
        <v>18418.260000000002</v>
      </c>
      <c r="D13" s="46">
        <f>'จดบันทึกไฟฟ้า-สนม.'!N13</f>
        <v>8870</v>
      </c>
      <c r="E13" s="47">
        <f t="shared" si="1"/>
        <v>27288.260000000002</v>
      </c>
      <c r="F13" s="16">
        <f>'จดบันทึกไฟฟ้า-สนม.'!P13</f>
        <v>90960.282151501</v>
      </c>
      <c r="G13" s="18">
        <f>E13/B13</f>
        <v>136.4413</v>
      </c>
    </row>
    <row r="14" spans="1:10" ht="25.5">
      <c r="A14" s="6" t="s">
        <v>16</v>
      </c>
      <c r="B14" s="14">
        <v>200</v>
      </c>
      <c r="C14" s="17">
        <f>'จดบันทึกไฟฟ้า-สนม.'!M14</f>
        <v>14045.67</v>
      </c>
      <c r="D14" s="46">
        <f>'จดบันทึกไฟฟ้า-สนม.'!N14</f>
        <v>8950</v>
      </c>
      <c r="E14" s="47">
        <f t="shared" si="1"/>
        <v>22995.67</v>
      </c>
      <c r="F14" s="16">
        <f>'จดบันทึกไฟฟ้า-สนม.'!P14</f>
        <v>68150.663057705</v>
      </c>
      <c r="G14" s="18">
        <f t="shared" si="0"/>
        <v>114.97834999999999</v>
      </c>
      <c r="J14" s="113"/>
    </row>
    <row r="15" spans="1:7" ht="25.5">
      <c r="A15" s="6" t="s">
        <v>17</v>
      </c>
      <c r="B15" s="14">
        <v>200</v>
      </c>
      <c r="C15" s="17">
        <f>'จดบันทึกไฟฟ้า-สนม.'!M15</f>
        <v>16053.33</v>
      </c>
      <c r="D15" s="46">
        <f>'จดบันทึกไฟฟ้า-สนม.'!N15</f>
        <v>8920</v>
      </c>
      <c r="E15" s="47">
        <f t="shared" si="1"/>
        <v>24973.33</v>
      </c>
      <c r="F15" s="16">
        <f>'จดบันทึกไฟฟ้า-สนม.'!P15</f>
        <v>79498.21361630289</v>
      </c>
      <c r="G15" s="18">
        <f>E15/B15</f>
        <v>124.86665</v>
      </c>
    </row>
    <row r="16" spans="1:7" ht="25.5">
      <c r="A16" s="6" t="s">
        <v>18</v>
      </c>
      <c r="B16" s="14">
        <v>200</v>
      </c>
      <c r="C16" s="17">
        <f>'จดบันทึกไฟฟ้า-สนม.'!M16</f>
        <v>13255.439999999999</v>
      </c>
      <c r="D16" s="46">
        <f>'จดบันทึกไฟฟ้า-สนม.'!N16</f>
        <v>8260</v>
      </c>
      <c r="E16" s="47">
        <f t="shared" si="1"/>
        <v>21515.44</v>
      </c>
      <c r="F16" s="16">
        <f>'จดบันทึกไฟฟ้า-สนม.'!P16</f>
        <v>64061.7179167504</v>
      </c>
      <c r="G16" s="18">
        <f>E16/B16</f>
        <v>107.57719999999999</v>
      </c>
    </row>
    <row r="17" spans="1:9" ht="26.25">
      <c r="A17" s="10" t="s">
        <v>3</v>
      </c>
      <c r="B17" s="23" t="s">
        <v>20</v>
      </c>
      <c r="C17" s="15">
        <f>SUM(C5:C16)</f>
        <v>190058.98</v>
      </c>
      <c r="D17" s="99">
        <f>SUM(D5:D16)</f>
        <v>116880</v>
      </c>
      <c r="E17" s="48">
        <f>SUM(E5:E16)</f>
        <v>306938.98000000004</v>
      </c>
      <c r="F17" s="50">
        <f>SUM(F5:F16)</f>
        <v>823859.88869491</v>
      </c>
      <c r="G17" s="24">
        <f>SUM(G5:G16)</f>
        <v>1534.6949</v>
      </c>
      <c r="I17" s="124"/>
    </row>
    <row r="18" spans="1:7" ht="26.25">
      <c r="A18" s="11" t="s">
        <v>4</v>
      </c>
      <c r="B18" s="23">
        <f aca="true" t="shared" si="2" ref="B18:G18">AVERAGE(B5:B16)</f>
        <v>200</v>
      </c>
      <c r="C18" s="15">
        <f t="shared" si="2"/>
        <v>15838.248333333335</v>
      </c>
      <c r="D18" s="99">
        <f t="shared" si="2"/>
        <v>9740</v>
      </c>
      <c r="E18" s="48">
        <f t="shared" si="2"/>
        <v>25578.248333333337</v>
      </c>
      <c r="F18" s="50">
        <f>AVERAGE(F5:F16)</f>
        <v>68654.99072457584</v>
      </c>
      <c r="G18" s="24">
        <f t="shared" si="2"/>
        <v>127.89124166666666</v>
      </c>
    </row>
    <row r="19" spans="1:7" ht="26.25">
      <c r="A19" s="19"/>
      <c r="B19" s="21"/>
      <c r="C19" s="22"/>
      <c r="D19" s="102"/>
      <c r="E19" s="58"/>
      <c r="F19" s="22"/>
      <c r="G19" s="22"/>
    </row>
    <row r="20" spans="1:7" ht="25.5">
      <c r="A20" s="7"/>
      <c r="B20" s="8"/>
      <c r="C20" s="8"/>
      <c r="D20" s="103"/>
      <c r="E20" s="59"/>
      <c r="F20" s="8"/>
      <c r="G20" s="8"/>
    </row>
    <row r="21" spans="1:7" ht="25.5">
      <c r="A21" s="7"/>
      <c r="B21" s="8"/>
      <c r="C21" s="8"/>
      <c r="D21" s="103"/>
      <c r="E21" s="59"/>
      <c r="F21" s="8"/>
      <c r="G21" s="8"/>
    </row>
    <row r="22" spans="1:7" ht="25.5">
      <c r="A22" s="7"/>
      <c r="B22" s="8"/>
      <c r="C22" s="8"/>
      <c r="D22" s="103"/>
      <c r="E22" s="59"/>
      <c r="F22" s="8"/>
      <c r="G22" s="8"/>
    </row>
    <row r="23" spans="1:7" ht="25.5">
      <c r="A23" s="7"/>
      <c r="B23" s="8"/>
      <c r="C23" s="8"/>
      <c r="D23" s="103"/>
      <c r="E23" s="59"/>
      <c r="F23" s="8"/>
      <c r="G23" s="8"/>
    </row>
    <row r="24" spans="1:7" ht="25.5">
      <c r="A24" s="7"/>
      <c r="B24" s="8"/>
      <c r="C24" s="8"/>
      <c r="D24" s="103"/>
      <c r="E24" s="59"/>
      <c r="F24" s="8"/>
      <c r="G24" s="8"/>
    </row>
    <row r="25" spans="1:7" ht="25.5">
      <c r="A25" s="7"/>
      <c r="B25" s="8"/>
      <c r="C25" s="8"/>
      <c r="D25" s="103"/>
      <c r="E25" s="59"/>
      <c r="F25" s="8"/>
      <c r="G25" s="8"/>
    </row>
    <row r="26" spans="1:7" ht="25.5">
      <c r="A26" s="7"/>
      <c r="B26" s="8"/>
      <c r="C26" s="8"/>
      <c r="D26" s="103"/>
      <c r="E26" s="59"/>
      <c r="F26" s="8"/>
      <c r="G26" s="8"/>
    </row>
    <row r="27" spans="1:7" ht="25.5">
      <c r="A27" s="7"/>
      <c r="B27" s="8"/>
      <c r="C27" s="8"/>
      <c r="D27" s="103"/>
      <c r="E27" s="59"/>
      <c r="F27" s="8"/>
      <c r="G27" s="8"/>
    </row>
    <row r="28" spans="1:7" ht="25.5">
      <c r="A28" s="7"/>
      <c r="B28" s="8"/>
      <c r="C28" s="8"/>
      <c r="D28" s="103"/>
      <c r="E28" s="59"/>
      <c r="F28" s="8"/>
      <c r="G28" s="8"/>
    </row>
    <row r="29" spans="1:7" ht="25.5">
      <c r="A29" s="7"/>
      <c r="B29" s="8"/>
      <c r="C29" s="8"/>
      <c r="D29" s="103"/>
      <c r="E29" s="59"/>
      <c r="F29" s="8"/>
      <c r="G29" s="8"/>
    </row>
    <row r="30" spans="1:7" ht="25.5">
      <c r="A30" s="7"/>
      <c r="B30" s="8"/>
      <c r="C30" s="8"/>
      <c r="D30" s="103"/>
      <c r="E30" s="59"/>
      <c r="F30" s="8"/>
      <c r="G30" s="8"/>
    </row>
    <row r="31" spans="1:7" ht="25.5">
      <c r="A31" s="7"/>
      <c r="B31" s="8"/>
      <c r="C31" s="8"/>
      <c r="D31" s="103"/>
      <c r="E31" s="59"/>
      <c r="F31" s="8"/>
      <c r="G31" s="8"/>
    </row>
    <row r="32" spans="1:7" ht="26.25">
      <c r="A32" s="2"/>
      <c r="B32" s="8"/>
      <c r="C32" s="8"/>
      <c r="D32" s="103"/>
      <c r="E32" s="59"/>
      <c r="F32" s="8"/>
      <c r="G32" s="8"/>
    </row>
    <row r="33" spans="1:7" ht="25.5">
      <c r="A33" s="7"/>
      <c r="B33" s="7"/>
      <c r="C33" s="7"/>
      <c r="D33" s="104"/>
      <c r="E33" s="60"/>
      <c r="F33" s="7"/>
      <c r="G33" s="7"/>
    </row>
  </sheetData>
  <sheetProtection/>
  <printOptions/>
  <pageMargins left="0.6299212598425197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view="pageBreakPreview" zoomScaleSheetLayoutView="100" zoomScalePageLayoutView="0" workbookViewId="0" topLeftCell="A4">
      <pane ySplit="2460" topLeftCell="A10" activePane="bottomLeft" state="split"/>
      <selection pane="topLeft" activeCell="M4" sqref="M4"/>
      <selection pane="bottomLeft" activeCell="M4" sqref="M4"/>
    </sheetView>
  </sheetViews>
  <sheetFormatPr defaultColWidth="9.140625" defaultRowHeight="21.75" customHeight="1"/>
  <cols>
    <col min="1" max="1" width="9.57421875" style="27" customWidth="1"/>
    <col min="2" max="2" width="13.421875" style="27" customWidth="1"/>
    <col min="3" max="3" width="13.140625" style="27" customWidth="1"/>
    <col min="4" max="4" width="9.8515625" style="27" bestFit="1" customWidth="1"/>
    <col min="5" max="5" width="9.28125" style="27" customWidth="1"/>
    <col min="6" max="6" width="10.57421875" style="79" customWidth="1"/>
    <col min="7" max="8" width="14.28125" style="27" customWidth="1"/>
    <col min="9" max="9" width="9.28125" style="27" customWidth="1"/>
    <col min="10" max="10" width="12.7109375" style="27" hidden="1" customWidth="1"/>
    <col min="11" max="11" width="14.7109375" style="79" hidden="1" customWidth="1"/>
    <col min="12" max="16384" width="9.140625" style="27" customWidth="1"/>
  </cols>
  <sheetData>
    <row r="1" spans="1:11" ht="21.75" customHeight="1">
      <c r="A1" s="25"/>
      <c r="B1" s="25"/>
      <c r="C1" s="25"/>
      <c r="D1" s="25"/>
      <c r="E1" s="25"/>
      <c r="F1" s="71"/>
      <c r="G1" s="25"/>
      <c r="H1" s="26"/>
      <c r="I1" s="26" t="s">
        <v>19</v>
      </c>
      <c r="J1" s="25"/>
      <c r="K1" s="71"/>
    </row>
    <row r="2" spans="1:11" ht="21.75" customHeight="1">
      <c r="A2" s="28" t="s">
        <v>44</v>
      </c>
      <c r="B2" s="28"/>
      <c r="C2" s="28"/>
      <c r="D2" s="28"/>
      <c r="E2" s="28"/>
      <c r="F2" s="72"/>
      <c r="G2" s="28"/>
      <c r="H2" s="28"/>
      <c r="I2" s="28"/>
      <c r="J2" s="28"/>
      <c r="K2" s="72"/>
    </row>
    <row r="3" spans="1:11" ht="21.75" customHeight="1">
      <c r="A3" s="29"/>
      <c r="B3" s="30"/>
      <c r="C3" s="30"/>
      <c r="D3" s="30"/>
      <c r="E3" s="30"/>
      <c r="F3" s="73"/>
      <c r="G3" s="30"/>
      <c r="H3" s="30"/>
      <c r="I3" s="30"/>
      <c r="J3" s="30"/>
      <c r="K3" s="73"/>
    </row>
    <row r="4" spans="1:11" s="35" customFormat="1" ht="109.5" customHeight="1">
      <c r="A4" s="31" t="s">
        <v>5</v>
      </c>
      <c r="B4" s="32" t="s">
        <v>39</v>
      </c>
      <c r="C4" s="33" t="s">
        <v>45</v>
      </c>
      <c r="D4" s="34" t="s">
        <v>46</v>
      </c>
      <c r="E4" s="64" t="s">
        <v>49</v>
      </c>
      <c r="F4" s="74" t="s">
        <v>50</v>
      </c>
      <c r="G4" s="32" t="s">
        <v>40</v>
      </c>
      <c r="H4" s="33" t="s">
        <v>47</v>
      </c>
      <c r="I4" s="34" t="s">
        <v>48</v>
      </c>
      <c r="J4" s="68" t="s">
        <v>23</v>
      </c>
      <c r="K4" s="68" t="s">
        <v>24</v>
      </c>
    </row>
    <row r="5" spans="1:11" ht="25.5" customHeight="1">
      <c r="A5" s="69" t="s">
        <v>7</v>
      </c>
      <c r="B5" s="36">
        <f>'[1]ไฟฟ้า-สนม.'!F5</f>
        <v>17332.448999999997</v>
      </c>
      <c r="C5" s="37">
        <f>'ไฟฟ้า-สนม.'!E5</f>
        <v>17488.39</v>
      </c>
      <c r="D5" s="38">
        <f aca="true" t="shared" si="0" ref="D5:D10">B5-(B5*10%)</f>
        <v>15599.204099999997</v>
      </c>
      <c r="E5" s="63">
        <f>(C5-B5)*100/B5</f>
        <v>0.8997055176680604</v>
      </c>
      <c r="F5" s="75">
        <f>C5-B5</f>
        <v>155.94100000000253</v>
      </c>
      <c r="G5" s="36">
        <f>'[1]ไฟฟ้า-สนม.'!H5</f>
        <v>86.66224499999998</v>
      </c>
      <c r="H5" s="37">
        <f>'ไฟฟ้า-สนม.'!G5</f>
        <v>87.44194999999999</v>
      </c>
      <c r="I5" s="38">
        <f aca="true" t="shared" si="1" ref="I5:I17">G5-(G5*10%)</f>
        <v>77.99602049999999</v>
      </c>
      <c r="J5" s="80">
        <f aca="true" t="shared" si="2" ref="J5:J10">(H5-I5)*100/I5</f>
        <v>12.11078390852006</v>
      </c>
      <c r="K5" s="67">
        <f aca="true" t="shared" si="3" ref="K5:K10">H5-I5</f>
        <v>9.445929500000005</v>
      </c>
    </row>
    <row r="6" spans="1:11" ht="25.5" customHeight="1">
      <c r="A6" s="69" t="s">
        <v>8</v>
      </c>
      <c r="B6" s="36">
        <f>'[1]ไฟฟ้า-สนม.'!F6</f>
        <v>17483.208</v>
      </c>
      <c r="C6" s="37">
        <f>'ไฟฟ้า-สนม.'!E6</f>
        <v>17223.59</v>
      </c>
      <c r="D6" s="38">
        <f t="shared" si="0"/>
        <v>15734.8872</v>
      </c>
      <c r="E6" s="122">
        <f aca="true" t="shared" si="4" ref="E6:E17">(C6-B6)*100/B6</f>
        <v>-1.4849563077897294</v>
      </c>
      <c r="F6" s="123">
        <f aca="true" t="shared" si="5" ref="F6:F17">C6-B6</f>
        <v>-259.6179999999986</v>
      </c>
      <c r="G6" s="36">
        <f>'[1]ไฟฟ้า-สนม.'!H6</f>
        <v>87.41604</v>
      </c>
      <c r="H6" s="37">
        <f>'ไฟฟ้า-สนม.'!G6</f>
        <v>86.11795000000001</v>
      </c>
      <c r="I6" s="38">
        <f t="shared" si="1"/>
        <v>78.674436</v>
      </c>
      <c r="J6" s="80">
        <f t="shared" si="2"/>
        <v>9.461159658011411</v>
      </c>
      <c r="K6" s="67">
        <f t="shared" si="3"/>
        <v>7.4435140000000075</v>
      </c>
    </row>
    <row r="7" spans="1:11" ht="25.5" customHeight="1">
      <c r="A7" s="69" t="s">
        <v>9</v>
      </c>
      <c r="B7" s="36">
        <f>'[1]ไฟฟ้า-สนม.'!F7</f>
        <v>28317.249</v>
      </c>
      <c r="C7" s="37">
        <f>'ไฟฟ้า-สนม.'!E7</f>
        <v>30027.35</v>
      </c>
      <c r="D7" s="38">
        <f t="shared" si="0"/>
        <v>25485.5241</v>
      </c>
      <c r="E7" s="63">
        <f t="shared" si="4"/>
        <v>6.039078866735955</v>
      </c>
      <c r="F7" s="75">
        <f t="shared" si="5"/>
        <v>1710.1009999999987</v>
      </c>
      <c r="G7" s="36">
        <f>'[1]ไฟฟ้า-สนม.'!H7</f>
        <v>141.586245</v>
      </c>
      <c r="H7" s="37">
        <f>'ไฟฟ้า-สนม.'!G7</f>
        <v>150.13675</v>
      </c>
      <c r="I7" s="38">
        <f t="shared" si="1"/>
        <v>127.42762049999999</v>
      </c>
      <c r="J7" s="80">
        <f t="shared" si="2"/>
        <v>17.82119874081775</v>
      </c>
      <c r="K7" s="67">
        <f t="shared" si="3"/>
        <v>22.709129500000017</v>
      </c>
    </row>
    <row r="8" spans="1:11" ht="25.5" customHeight="1">
      <c r="A8" s="69" t="s">
        <v>10</v>
      </c>
      <c r="B8" s="36">
        <f>'[1]ไฟฟ้า-สนม.'!F8</f>
        <v>33445.996999999996</v>
      </c>
      <c r="C8" s="37">
        <f>'ไฟฟ้า-สนม.'!E8</f>
        <v>26324.58</v>
      </c>
      <c r="D8" s="38">
        <f t="shared" si="0"/>
        <v>30101.397299999997</v>
      </c>
      <c r="E8" s="122">
        <f t="shared" si="4"/>
        <v>-21.292284993029195</v>
      </c>
      <c r="F8" s="123">
        <f t="shared" si="5"/>
        <v>-7121.416999999994</v>
      </c>
      <c r="G8" s="36">
        <f>'[1]ไฟฟ้า-สนม.'!H8</f>
        <v>167.22998499999997</v>
      </c>
      <c r="H8" s="37">
        <f>'ไฟฟ้า-สนม.'!G8</f>
        <v>131.62290000000002</v>
      </c>
      <c r="I8" s="38">
        <f t="shared" si="1"/>
        <v>150.50698649999998</v>
      </c>
      <c r="J8" s="80">
        <f t="shared" si="2"/>
        <v>-12.546983325587991</v>
      </c>
      <c r="K8" s="67">
        <f t="shared" si="3"/>
        <v>-18.884086499999967</v>
      </c>
    </row>
    <row r="9" spans="1:11" ht="25.5" customHeight="1">
      <c r="A9" s="69" t="s">
        <v>11</v>
      </c>
      <c r="B9" s="36">
        <f>'[1]ไฟฟ้า-สนม.'!F9</f>
        <v>40888.7</v>
      </c>
      <c r="C9" s="37">
        <f>'ไฟฟ้า-สนม.'!E9</f>
        <v>29201.86</v>
      </c>
      <c r="D9" s="38">
        <f t="shared" si="0"/>
        <v>36799.829999999994</v>
      </c>
      <c r="E9" s="122">
        <f t="shared" si="4"/>
        <v>-28.582077688945837</v>
      </c>
      <c r="F9" s="123">
        <f t="shared" si="5"/>
        <v>-11686.839999999997</v>
      </c>
      <c r="G9" s="36">
        <f>'[1]ไฟฟ้า-สนม.'!H9</f>
        <v>204.44349999999997</v>
      </c>
      <c r="H9" s="37">
        <f>'ไฟฟ้า-สนม.'!G9</f>
        <v>146.0093</v>
      </c>
      <c r="I9" s="38">
        <f t="shared" si="1"/>
        <v>183.99915</v>
      </c>
      <c r="J9" s="80">
        <f t="shared" si="2"/>
        <v>-20.6467529877176</v>
      </c>
      <c r="K9" s="67">
        <f t="shared" si="3"/>
        <v>-37.98984999999999</v>
      </c>
    </row>
    <row r="10" spans="1:11" ht="25.5" customHeight="1">
      <c r="A10" s="69" t="s">
        <v>12</v>
      </c>
      <c r="B10" s="36">
        <f>'[1]ไฟฟ้า-สนม.'!F10</f>
        <v>38724.897</v>
      </c>
      <c r="C10" s="37">
        <f>'ไฟฟ้า-สนม.'!E10</f>
        <v>31374.379999999997</v>
      </c>
      <c r="D10" s="38">
        <f t="shared" si="0"/>
        <v>34852.4073</v>
      </c>
      <c r="E10" s="122">
        <f t="shared" si="4"/>
        <v>-18.981372629603122</v>
      </c>
      <c r="F10" s="123">
        <f t="shared" si="5"/>
        <v>-7350.517</v>
      </c>
      <c r="G10" s="36">
        <f>'[1]ไฟฟ้า-สนม.'!H10</f>
        <v>193.624485</v>
      </c>
      <c r="H10" s="37">
        <f>'ไฟฟ้า-สนม.'!G10</f>
        <v>156.87189999999998</v>
      </c>
      <c r="I10" s="38">
        <f t="shared" si="1"/>
        <v>174.2620365</v>
      </c>
      <c r="J10" s="80">
        <f t="shared" si="2"/>
        <v>-9.979302921781253</v>
      </c>
      <c r="K10" s="67">
        <f t="shared" si="3"/>
        <v>-17.39013650000001</v>
      </c>
    </row>
    <row r="11" spans="1:11" ht="25.5" customHeight="1">
      <c r="A11" s="69" t="s">
        <v>13</v>
      </c>
      <c r="B11" s="36">
        <f>'[1]ไฟฟ้า-สนม.'!F11</f>
        <v>35399.367</v>
      </c>
      <c r="C11" s="37">
        <f>'ไฟฟ้า-สนม.'!E11</f>
        <v>26717.92</v>
      </c>
      <c r="D11" s="38">
        <f aca="true" t="shared" si="6" ref="D11:D17">B11-(B11*10%)</f>
        <v>31859.4303</v>
      </c>
      <c r="E11" s="122">
        <f t="shared" si="4"/>
        <v>-24.524300109660153</v>
      </c>
      <c r="F11" s="123">
        <f t="shared" si="5"/>
        <v>-8681.447</v>
      </c>
      <c r="G11" s="36">
        <f>'[1]ไฟฟ้า-สนม.'!H11</f>
        <v>176.996835</v>
      </c>
      <c r="H11" s="37">
        <f>'ไฟฟ้า-สนม.'!G11</f>
        <v>133.5896</v>
      </c>
      <c r="I11" s="38">
        <f aca="true" t="shared" si="7" ref="I11:I16">G11-(G11*10%)</f>
        <v>159.2971515</v>
      </c>
      <c r="J11" s="81">
        <f>(H11-I11)*100/I11</f>
        <v>-16.138111232955737</v>
      </c>
      <c r="K11" s="70">
        <f>H11-I11</f>
        <v>-25.707551500000022</v>
      </c>
    </row>
    <row r="12" spans="1:11" ht="25.5" customHeight="1">
      <c r="A12" s="69" t="s">
        <v>14</v>
      </c>
      <c r="B12" s="36">
        <f>'[1]ไฟฟ้า-สนม.'!F12</f>
        <v>31441.867</v>
      </c>
      <c r="C12" s="37">
        <f>'ไฟฟ้า-สนม.'!E12</f>
        <v>31808.21</v>
      </c>
      <c r="D12" s="38">
        <f t="shared" si="6"/>
        <v>28297.6803</v>
      </c>
      <c r="E12" s="63">
        <f t="shared" si="4"/>
        <v>1.1651439146409492</v>
      </c>
      <c r="F12" s="75">
        <f t="shared" si="5"/>
        <v>366.34300000000076</v>
      </c>
      <c r="G12" s="36">
        <f>'[1]ไฟฟ้า-สนม.'!H12</f>
        <v>157.20933499999998</v>
      </c>
      <c r="H12" s="37">
        <f>'ไฟฟ้า-สนม.'!G12</f>
        <v>159.04104999999998</v>
      </c>
      <c r="I12" s="38">
        <f t="shared" si="7"/>
        <v>141.48840149999998</v>
      </c>
      <c r="J12" s="81">
        <f>(H12-I12)*100/I12</f>
        <v>12.405715460712168</v>
      </c>
      <c r="K12" s="70">
        <f>H12-I12</f>
        <v>17.552648500000004</v>
      </c>
    </row>
    <row r="13" spans="1:11" ht="25.5" customHeight="1">
      <c r="A13" s="69" t="s">
        <v>15</v>
      </c>
      <c r="B13" s="36">
        <f>'[1]ไฟฟ้า-สนม.'!F13</f>
        <v>30905.692000000003</v>
      </c>
      <c r="C13" s="37">
        <f>'ไฟฟ้า-สนม.'!E13</f>
        <v>27288.260000000002</v>
      </c>
      <c r="D13" s="38">
        <f t="shared" si="6"/>
        <v>27815.1228</v>
      </c>
      <c r="E13" s="122">
        <f t="shared" si="4"/>
        <v>-11.70474357927336</v>
      </c>
      <c r="F13" s="123">
        <f t="shared" si="5"/>
        <v>-3617.4320000000007</v>
      </c>
      <c r="G13" s="36">
        <f>'[1]ไฟฟ้า-สนม.'!H13</f>
        <v>154.52846000000002</v>
      </c>
      <c r="H13" s="37">
        <f>'ไฟฟ้า-สนม.'!G13</f>
        <v>136.4413</v>
      </c>
      <c r="I13" s="38">
        <f t="shared" si="7"/>
        <v>139.07561400000003</v>
      </c>
      <c r="J13" s="81">
        <f>(H13-I13)*100/I13</f>
        <v>-1.8941595325259661</v>
      </c>
      <c r="K13" s="70">
        <f>H13-I13</f>
        <v>-2.6343140000000176</v>
      </c>
    </row>
    <row r="14" spans="1:11" ht="25.5" customHeight="1">
      <c r="A14" s="69" t="s">
        <v>16</v>
      </c>
      <c r="B14" s="36">
        <f>'[1]ไฟฟ้า-สนม.'!F14</f>
        <v>31030.025</v>
      </c>
      <c r="C14" s="37">
        <f>'ไฟฟ้า-สนม.'!E14</f>
        <v>22995.67</v>
      </c>
      <c r="D14" s="38">
        <f t="shared" si="6"/>
        <v>27927.0225</v>
      </c>
      <c r="E14" s="122">
        <f t="shared" si="4"/>
        <v>-25.89219634853663</v>
      </c>
      <c r="F14" s="123">
        <f t="shared" si="5"/>
        <v>-8034.355000000003</v>
      </c>
      <c r="G14" s="36">
        <f>'[1]ไฟฟ้า-สนม.'!H14</f>
        <v>155.150125</v>
      </c>
      <c r="H14" s="37">
        <f>'ไฟฟ้า-สนม.'!G14</f>
        <v>114.97834999999999</v>
      </c>
      <c r="I14" s="38">
        <f t="shared" si="7"/>
        <v>139.6351125</v>
      </c>
      <c r="J14" s="80"/>
      <c r="K14" s="67"/>
    </row>
    <row r="15" spans="1:11" ht="25.5" customHeight="1">
      <c r="A15" s="69" t="s">
        <v>17</v>
      </c>
      <c r="B15" s="36">
        <f>'[1]ไฟฟ้า-สนม.'!F15</f>
        <v>26458.39</v>
      </c>
      <c r="C15" s="37">
        <f>'ไฟฟ้า-สนม.'!E15</f>
        <v>24973.33</v>
      </c>
      <c r="D15" s="38">
        <f t="shared" si="6"/>
        <v>23812.551</v>
      </c>
      <c r="E15" s="122">
        <f t="shared" si="4"/>
        <v>-5.612813175707205</v>
      </c>
      <c r="F15" s="123">
        <f t="shared" si="5"/>
        <v>-1485.0599999999977</v>
      </c>
      <c r="G15" s="36">
        <f>'[1]ไฟฟ้า-สนม.'!H15</f>
        <v>132.29194999999999</v>
      </c>
      <c r="H15" s="37">
        <f>'ไฟฟ้า-สนม.'!G15</f>
        <v>124.86665</v>
      </c>
      <c r="I15" s="38">
        <f t="shared" si="7"/>
        <v>119.06275499999998</v>
      </c>
      <c r="J15" s="80"/>
      <c r="K15" s="67"/>
    </row>
    <row r="16" spans="1:11" ht="25.5" customHeight="1">
      <c r="A16" s="69" t="s">
        <v>18</v>
      </c>
      <c r="B16" s="36">
        <f>'[1]ไฟฟ้า-สนม.'!F16</f>
        <v>19581.143</v>
      </c>
      <c r="C16" s="37">
        <f>'ไฟฟ้า-สนม.'!E16</f>
        <v>21515.44</v>
      </c>
      <c r="D16" s="38">
        <f t="shared" si="6"/>
        <v>17623.0287</v>
      </c>
      <c r="E16" s="63">
        <f t="shared" si="4"/>
        <v>9.878366140321832</v>
      </c>
      <c r="F16" s="75">
        <f t="shared" si="5"/>
        <v>1934.2969999999987</v>
      </c>
      <c r="G16" s="36">
        <f>'[1]ไฟฟ้า-สนม.'!H16</f>
        <v>97.905715</v>
      </c>
      <c r="H16" s="37">
        <f>'ไฟฟ้า-สนม.'!G16</f>
        <v>107.57719999999999</v>
      </c>
      <c r="I16" s="38">
        <f t="shared" si="7"/>
        <v>88.1151435</v>
      </c>
      <c r="J16" s="80"/>
      <c r="K16" s="67"/>
    </row>
    <row r="17" spans="1:11" ht="25.5" customHeight="1">
      <c r="A17" s="39" t="s">
        <v>3</v>
      </c>
      <c r="B17" s="128">
        <f>SUM(B5:B16)</f>
        <v>351008.984</v>
      </c>
      <c r="C17" s="66">
        <f>SUM(C5:C16)</f>
        <v>306938.98000000004</v>
      </c>
      <c r="D17" s="40">
        <f t="shared" si="6"/>
        <v>315908.0856</v>
      </c>
      <c r="E17" s="127">
        <f t="shared" si="4"/>
        <v>-12.555235338363863</v>
      </c>
      <c r="F17" s="123">
        <f t="shared" si="5"/>
        <v>-44070.00399999996</v>
      </c>
      <c r="G17" s="128">
        <f>SUM(G5:G16)</f>
        <v>1755.0449199999998</v>
      </c>
      <c r="H17" s="66">
        <f>SUM(H5:H16)</f>
        <v>1534.6949</v>
      </c>
      <c r="I17" s="40">
        <f t="shared" si="1"/>
        <v>1579.5404279999998</v>
      </c>
      <c r="J17" s="80">
        <f>(H17-I17)*100/I17</f>
        <v>-2.839150375959851</v>
      </c>
      <c r="K17" s="67">
        <f>H17-I17</f>
        <v>-44.84552799999983</v>
      </c>
    </row>
    <row r="18" spans="1:11" ht="25.5" customHeight="1">
      <c r="A18" s="130" t="s">
        <v>41</v>
      </c>
      <c r="B18" s="131"/>
      <c r="C18" s="125">
        <f>(C17/B17)*100-100</f>
        <v>-12.555235338363872</v>
      </c>
      <c r="D18" s="126" t="s">
        <v>42</v>
      </c>
      <c r="E18" s="132"/>
      <c r="F18" s="133"/>
      <c r="G18" s="133"/>
      <c r="H18" s="133"/>
      <c r="I18" s="134"/>
      <c r="J18" s="82" t="s">
        <v>20</v>
      </c>
      <c r="K18" s="66" t="s">
        <v>20</v>
      </c>
    </row>
    <row r="19" spans="1:11" ht="25.5" customHeight="1">
      <c r="A19" s="41"/>
      <c r="B19" s="42"/>
      <c r="C19" s="43"/>
      <c r="D19" s="43"/>
      <c r="E19" s="65"/>
      <c r="F19" s="76"/>
      <c r="G19" s="43"/>
      <c r="H19" s="43"/>
      <c r="I19" s="43"/>
      <c r="J19" s="65"/>
      <c r="K19" s="76"/>
    </row>
    <row r="20" spans="1:11" ht="25.5" customHeight="1">
      <c r="A20" s="44"/>
      <c r="B20" s="45"/>
      <c r="C20" s="45"/>
      <c r="D20" s="45"/>
      <c r="E20" s="45"/>
      <c r="F20" s="77"/>
      <c r="G20" s="45"/>
      <c r="H20" s="44"/>
      <c r="I20" s="45"/>
      <c r="J20" s="45"/>
      <c r="K20" s="77"/>
    </row>
    <row r="21" spans="1:11" ht="25.5" customHeight="1">
      <c r="A21" s="44"/>
      <c r="B21" s="45"/>
      <c r="C21" s="45"/>
      <c r="D21" s="45"/>
      <c r="E21" s="45"/>
      <c r="F21" s="77"/>
      <c r="G21" s="45"/>
      <c r="H21" s="44"/>
      <c r="I21" s="45"/>
      <c r="J21" s="45"/>
      <c r="K21" s="77"/>
    </row>
    <row r="22" spans="1:11" ht="25.5" customHeight="1">
      <c r="A22" s="44"/>
      <c r="B22" s="45"/>
      <c r="C22" s="45"/>
      <c r="D22" s="45"/>
      <c r="E22" s="45"/>
      <c r="F22" s="77"/>
      <c r="G22" s="45"/>
      <c r="H22" s="44"/>
      <c r="I22" s="45"/>
      <c r="J22" s="45"/>
      <c r="K22" s="77"/>
    </row>
    <row r="23" spans="1:11" ht="25.5" customHeight="1">
      <c r="A23" s="44"/>
      <c r="B23" s="45"/>
      <c r="C23" s="45"/>
      <c r="D23" s="45"/>
      <c r="E23" s="45"/>
      <c r="F23" s="77"/>
      <c r="G23" s="45"/>
      <c r="H23" s="44"/>
      <c r="I23" s="45"/>
      <c r="J23" s="45"/>
      <c r="K23" s="77"/>
    </row>
    <row r="24" spans="1:11" ht="25.5" customHeight="1">
      <c r="A24" s="44"/>
      <c r="B24" s="45"/>
      <c r="C24" s="45"/>
      <c r="D24" s="45"/>
      <c r="E24" s="45"/>
      <c r="F24" s="77"/>
      <c r="G24" s="45"/>
      <c r="H24" s="44"/>
      <c r="I24" s="45"/>
      <c r="J24" s="45"/>
      <c r="K24" s="77"/>
    </row>
    <row r="25" spans="1:11" ht="25.5" customHeight="1">
      <c r="A25" s="44"/>
      <c r="B25" s="45"/>
      <c r="C25" s="45"/>
      <c r="D25" s="45"/>
      <c r="E25" s="45"/>
      <c r="F25" s="77"/>
      <c r="G25" s="45"/>
      <c r="H25" s="44"/>
      <c r="I25" s="45"/>
      <c r="J25" s="45"/>
      <c r="K25" s="77"/>
    </row>
    <row r="26" spans="1:11" ht="25.5" customHeight="1">
      <c r="A26" s="44"/>
      <c r="B26" s="45"/>
      <c r="C26" s="45"/>
      <c r="D26" s="45"/>
      <c r="E26" s="45"/>
      <c r="F26" s="77"/>
      <c r="G26" s="45"/>
      <c r="H26" s="44"/>
      <c r="I26" s="45"/>
      <c r="J26" s="45"/>
      <c r="K26" s="77"/>
    </row>
    <row r="27" spans="1:11" ht="25.5" customHeight="1">
      <c r="A27" s="44"/>
      <c r="B27" s="45"/>
      <c r="C27" s="45"/>
      <c r="D27" s="45"/>
      <c r="E27" s="45"/>
      <c r="F27" s="77"/>
      <c r="G27" s="45"/>
      <c r="H27" s="44"/>
      <c r="I27" s="45"/>
      <c r="J27" s="45"/>
      <c r="K27" s="77"/>
    </row>
    <row r="28" spans="1:11" ht="25.5" customHeight="1">
      <c r="A28" s="44"/>
      <c r="B28" s="45"/>
      <c r="C28" s="45"/>
      <c r="D28" s="45"/>
      <c r="E28" s="45"/>
      <c r="F28" s="77"/>
      <c r="G28" s="45"/>
      <c r="H28" s="44"/>
      <c r="I28" s="45"/>
      <c r="J28" s="45"/>
      <c r="K28" s="77"/>
    </row>
    <row r="29" spans="1:11" ht="25.5" customHeight="1">
      <c r="A29" s="44"/>
      <c r="B29" s="45"/>
      <c r="C29" s="45"/>
      <c r="D29" s="45"/>
      <c r="E29" s="45"/>
      <c r="F29" s="77"/>
      <c r="G29" s="45"/>
      <c r="H29" s="44"/>
      <c r="I29" s="45"/>
      <c r="J29" s="45"/>
      <c r="K29" s="77"/>
    </row>
    <row r="30" spans="1:11" ht="25.5" customHeight="1">
      <c r="A30" s="44"/>
      <c r="B30" s="45"/>
      <c r="C30" s="45"/>
      <c r="D30" s="45"/>
      <c r="E30" s="45"/>
      <c r="F30" s="77"/>
      <c r="G30" s="45"/>
      <c r="H30" s="44"/>
      <c r="I30" s="45"/>
      <c r="J30" s="45"/>
      <c r="K30" s="77"/>
    </row>
    <row r="31" spans="1:11" ht="25.5" customHeight="1">
      <c r="A31" s="30"/>
      <c r="B31" s="45"/>
      <c r="C31" s="45"/>
      <c r="D31" s="45"/>
      <c r="E31" s="45"/>
      <c r="F31" s="77"/>
      <c r="G31" s="45"/>
      <c r="H31" s="44"/>
      <c r="I31" s="45"/>
      <c r="J31" s="45"/>
      <c r="K31" s="77"/>
    </row>
    <row r="32" spans="1:11" ht="25.5" customHeight="1">
      <c r="A32" s="44"/>
      <c r="B32" s="44"/>
      <c r="C32" s="44"/>
      <c r="D32" s="44"/>
      <c r="E32" s="44"/>
      <c r="F32" s="78"/>
      <c r="G32" s="44"/>
      <c r="H32" s="44"/>
      <c r="I32" s="44"/>
      <c r="J32" s="44"/>
      <c r="K32" s="78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2">
    <mergeCell ref="A18:B18"/>
    <mergeCell ref="E18:I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2022-12-20T09:01:35Z</cp:lastPrinted>
  <dcterms:created xsi:type="dcterms:W3CDTF">2011-12-16T04:29:53Z</dcterms:created>
  <dcterms:modified xsi:type="dcterms:W3CDTF">2023-01-06T02:45:20Z</dcterms:modified>
  <cp:category/>
  <cp:version/>
  <cp:contentType/>
  <cp:contentStatus/>
</cp:coreProperties>
</file>