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" windowWidth="15192" windowHeight="7680" activeTab="2"/>
  </bookViews>
  <sheets>
    <sheet name="ชนิดกระดาษะ สนอ.64" sheetId="1" r:id="rId1"/>
    <sheet name="กระดาษ" sheetId="2" r:id="rId2"/>
    <sheet name="กระดาษ-เปรียบเทียบ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<sst xmlns="http://schemas.openxmlformats.org/spreadsheetml/2006/main" count="128" uniqueCount="52">
  <si>
    <t>วันที่ทำการบันทึก</t>
  </si>
  <si>
    <t>จำนวนพนักงาน</t>
  </si>
  <si>
    <t>รวม</t>
  </si>
  <si>
    <t>เฉลี่ย</t>
  </si>
  <si>
    <t>บันทึกประจำ
เดือน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</si>
  <si>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</si>
  <si>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</si>
  <si>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</si>
  <si>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</si>
  <si>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</si>
  <si>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</si>
  <si>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</si>
  <si>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</si>
  <si>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</si>
  <si>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ตุลาคม</t>
  </si>
  <si>
    <t>พฤศจิกายน</t>
  </si>
  <si>
    <t>ธันวาคม</t>
  </si>
  <si>
    <t>-</t>
  </si>
  <si>
    <t>ค่าใช้จ่าย/เดือน (บาท)</t>
  </si>
  <si>
    <t>ปริมาณการใช้กระดาษต่อจำนวนพนักงาน</t>
  </si>
  <si>
    <t>ปริมาณการใช้กระดาษ</t>
  </si>
  <si>
    <t>สำนักงานอธิการบดี</t>
  </si>
  <si>
    <t>บันทึกประจำเดือน</t>
  </si>
  <si>
    <t>ชนิดกระดาษ</t>
  </si>
  <si>
    <t>อำนวย ยศสุข</t>
  </si>
  <si>
    <t>1 ริม / กก.</t>
  </si>
  <si>
    <t>ปริมาณการใช้กระดาษ/ (กิโลกรัม)</t>
  </si>
  <si>
    <t>เทคโนโลยีดิจิทัล</t>
  </si>
  <si>
    <t>A4 - 70แกรม</t>
  </si>
  <si>
    <t>A4 - 80แกรม</t>
  </si>
  <si>
    <t>F4 - 70แกรม</t>
  </si>
  <si>
    <t>F4 - 80แกรม</t>
  </si>
  <si>
    <t>จำนวน สั่งซื้อ</t>
  </si>
  <si>
    <t>จำนวนที่ใช้เบิก</t>
  </si>
  <si>
    <t>ค่าใช้จ่ายการใช้
กระดาษ/ (บาท)</t>
  </si>
  <si>
    <t>สำนักงานมหาวิทยาลัย</t>
  </si>
  <si>
    <t>ยอดยกมา</t>
  </si>
  <si>
    <t>ปริมาณ
กระดาษ/เดือน (กิโลกรัม)</t>
  </si>
  <si>
    <t>แบบฟอร์ม 3.3(1)</t>
  </si>
  <si>
    <r>
      <t xml:space="preserve">2563  การใช้กระดาษต่อจำนวนพนักงานกระดาษ </t>
    </r>
    <r>
      <rPr>
        <b/>
        <sz val="16"/>
        <color indexed="10"/>
        <rFont val="Angsana New"/>
        <family val="1"/>
      </rPr>
      <t>เพิ่ม</t>
    </r>
    <r>
      <rPr>
        <b/>
        <sz val="16"/>
        <rFont val="Angsana New"/>
        <family val="1"/>
      </rPr>
      <t>-ลด (%)</t>
    </r>
  </si>
  <si>
    <r>
      <t xml:space="preserve">2563  การใช้กระดาษต่อจำนวนพนักงานกระดาษ </t>
    </r>
    <r>
      <rPr>
        <b/>
        <sz val="16"/>
        <color indexed="10"/>
        <rFont val="Angsana New"/>
        <family val="1"/>
      </rPr>
      <t>เพิ่ม</t>
    </r>
    <r>
      <rPr>
        <b/>
        <sz val="16"/>
        <rFont val="Angsana New"/>
        <family val="1"/>
      </rPr>
      <t xml:space="preserve">-ลด </t>
    </r>
  </si>
  <si>
    <r>
      <t xml:space="preserve">บันทึกการใช้กระดาษประจำปี </t>
    </r>
    <r>
      <rPr>
        <b/>
        <sz val="18"/>
        <color indexed="10"/>
        <rFont val="Angsana New"/>
        <family val="1"/>
      </rPr>
      <t>2564</t>
    </r>
  </si>
  <si>
    <t>2564  ปริมาณการใช้กระดาษ/เดือน (กิโลกรัม)</t>
  </si>
  <si>
    <t>2564  เป้าหมาย  ลด 20 %</t>
  </si>
  <si>
    <r>
      <t>2564  กระดาษ</t>
    </r>
    <r>
      <rPr>
        <b/>
        <sz val="16"/>
        <color indexed="10"/>
        <rFont val="Angsana New"/>
        <family val="1"/>
      </rPr>
      <t>เพิ่ม</t>
    </r>
    <r>
      <rPr>
        <b/>
        <sz val="16"/>
        <rFont val="Angsana New"/>
        <family val="1"/>
      </rPr>
      <t>-ลด (%)</t>
    </r>
  </si>
  <si>
    <r>
      <t>2564  กระดาษ</t>
    </r>
    <r>
      <rPr>
        <b/>
        <sz val="16"/>
        <color indexed="10"/>
        <rFont val="Angsana New"/>
        <family val="1"/>
      </rPr>
      <t>เพิ่ม</t>
    </r>
    <r>
      <rPr>
        <b/>
        <sz val="16"/>
        <rFont val="Angsana New"/>
        <family val="1"/>
      </rPr>
      <t>-ลด (กิโลกรัม)</t>
    </r>
  </si>
  <si>
    <t>2564  ปริมาณการใช้กระดาษต่อจำนวนพนักงาน</t>
  </si>
  <si>
    <r>
      <t xml:space="preserve">เปรียบเทียบการใช้กระดาษ ประจำปี </t>
    </r>
    <r>
      <rPr>
        <b/>
        <sz val="18"/>
        <color indexed="10"/>
        <rFont val="Angsana New"/>
        <family val="1"/>
      </rPr>
      <t>2562 - 2564</t>
    </r>
  </si>
  <si>
    <t>2562  ปริมาณการใช้กระดาษ/เดือน (กิโลกรัม)</t>
  </si>
  <si>
    <t>2562  ปริมาณการใช้กระดาษต่อจำนวนพนักงาน</t>
  </si>
  <si>
    <t>สรุปผลการใช้กระดาษ</t>
  </si>
  <si>
    <t>20%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</si>
</sst>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00"/>
    <numFmt numFmtId="188" formatCode="0.0000"/>
    <numFmt numFmtId="189" formatCode="0.000"/>
    <numFmt numFmtId="190" formatCode="0.0"/>
    <numFmt numFmtId="191" formatCode="[$-101041E]d\ mmm\ yy;@"/>
    <numFmt numFmtId="192" formatCode="#,##0.0"/>
  </numFmts>
  <fonts count="94">
    <font>
      <sz val="10"/>
      <name val="Arial"/>
      <family val="0"/>
    </font>
    <font>
      <b/>
      <sz val="18"/>
      <name val="Angsana New"/>
      <family val="1"/>
    </font>
    <font>
      <sz val="18"/>
      <name val="Angsana New"/>
      <family val="1"/>
    </font>
    <font>
      <b/>
      <sz val="18"/>
      <color indexed="10"/>
      <name val="Angsana New"/>
      <family val="1"/>
    </font>
    <font>
      <b/>
      <sz val="16"/>
      <name val="Angsana New"/>
      <family val="1"/>
    </font>
    <font>
      <b/>
      <sz val="10"/>
      <name val="Arial"/>
      <family val="2"/>
    </font>
    <font>
      <sz val="14"/>
      <name val="Angsana New"/>
      <family val="1"/>
    </font>
    <font>
      <sz val="10"/>
      <name val="Angsana New"/>
      <family val="1"/>
    </font>
    <font>
      <b/>
      <sz val="10"/>
      <name val="Angsana New"/>
      <family val="1"/>
    </font>
    <font>
      <sz val="16"/>
      <name val="Angsana New"/>
      <family val="1"/>
    </font>
    <font>
      <b/>
      <sz val="16"/>
      <color indexed="10"/>
      <name val="Angsana New"/>
      <family val="1"/>
    </font>
    <font>
      <sz val="10"/>
      <color indexed="8"/>
      <name val="Tahoma"/>
      <family val="2"/>
    </font>
    <font>
      <sz val="9"/>
      <color indexed="63"/>
      <name val="Tahoma"/>
      <family val="2"/>
    </font>
    <font>
      <sz val="5.75"/>
      <color indexed="63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7"/>
      <color indexed="20"/>
      <name val="Arial"/>
      <family val="2"/>
    </font>
    <font>
      <u val="single"/>
      <sz val="7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8"/>
      <color indexed="30"/>
      <name val="Angsana New"/>
      <family val="1"/>
    </font>
    <font>
      <b/>
      <sz val="18"/>
      <color indexed="30"/>
      <name val="Angsana New"/>
      <family val="1"/>
    </font>
    <font>
      <sz val="18"/>
      <color indexed="10"/>
      <name val="Angsana New"/>
      <family val="1"/>
    </font>
    <font>
      <b/>
      <sz val="18"/>
      <color indexed="17"/>
      <name val="Angsana New"/>
      <family val="1"/>
    </font>
    <font>
      <b/>
      <sz val="16"/>
      <color indexed="30"/>
      <name val="Angsana New"/>
      <family val="1"/>
    </font>
    <font>
      <b/>
      <sz val="16"/>
      <color indexed="40"/>
      <name val="Angsana New"/>
      <family val="1"/>
    </font>
    <font>
      <b/>
      <sz val="10"/>
      <color indexed="30"/>
      <name val="Arial"/>
      <family val="2"/>
    </font>
    <font>
      <b/>
      <sz val="10"/>
      <color indexed="17"/>
      <name val="Arial"/>
      <family val="2"/>
    </font>
    <font>
      <sz val="10"/>
      <color indexed="30"/>
      <name val="Arial"/>
      <family val="2"/>
    </font>
    <font>
      <sz val="10"/>
      <color indexed="17"/>
      <name val="Arial"/>
      <family val="2"/>
    </font>
    <font>
      <b/>
      <sz val="18"/>
      <color indexed="8"/>
      <name val="Angsana New"/>
      <family val="1"/>
    </font>
    <font>
      <sz val="10"/>
      <color indexed="10"/>
      <name val="Arial"/>
      <family val="2"/>
    </font>
    <font>
      <b/>
      <sz val="16"/>
      <color indexed="17"/>
      <name val="Angsana New"/>
      <family val="1"/>
    </font>
    <font>
      <sz val="16"/>
      <color indexed="30"/>
      <name val="Angsana New"/>
      <family val="1"/>
    </font>
    <font>
      <sz val="16"/>
      <color indexed="10"/>
      <name val="Angsana New"/>
      <family val="1"/>
    </font>
    <font>
      <sz val="16"/>
      <color indexed="17"/>
      <name val="Angsana New"/>
      <family val="1"/>
    </font>
    <font>
      <sz val="16"/>
      <color indexed="8"/>
      <name val="Angsana New"/>
      <family val="1"/>
    </font>
    <font>
      <b/>
      <sz val="16"/>
      <color indexed="8"/>
      <name val="Angsana New"/>
      <family val="1"/>
    </font>
    <font>
      <b/>
      <sz val="18"/>
      <color indexed="8"/>
      <name val="Cordia New"/>
      <family val="2"/>
    </font>
    <font>
      <b/>
      <sz val="18"/>
      <color indexed="10"/>
      <name val="Cordia New"/>
      <family val="2"/>
    </font>
    <font>
      <sz val="14"/>
      <color indexed="63"/>
      <name val="Tahoma"/>
      <family val="2"/>
    </font>
    <font>
      <sz val="14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7"/>
      <color theme="11"/>
      <name val="Arial"/>
      <family val="2"/>
    </font>
    <font>
      <u val="single"/>
      <sz val="7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rgb="FFFF0000"/>
      <name val="Angsana New"/>
      <family val="1"/>
    </font>
    <font>
      <sz val="18"/>
      <color rgb="FF0070C0"/>
      <name val="Angsana New"/>
      <family val="1"/>
    </font>
    <font>
      <b/>
      <sz val="18"/>
      <color rgb="FF0070C0"/>
      <name val="Angsana New"/>
      <family val="1"/>
    </font>
    <font>
      <sz val="18"/>
      <color rgb="FFFF0000"/>
      <name val="Angsana New"/>
      <family val="1"/>
    </font>
    <font>
      <b/>
      <sz val="18"/>
      <color rgb="FF00B050"/>
      <name val="Angsana New"/>
      <family val="1"/>
    </font>
    <font>
      <b/>
      <sz val="16"/>
      <color rgb="FF0070C0"/>
      <name val="Angsana New"/>
      <family val="1"/>
    </font>
    <font>
      <b/>
      <sz val="16"/>
      <color rgb="FF00B0F0"/>
      <name val="Angsana New"/>
      <family val="1"/>
    </font>
    <font>
      <b/>
      <sz val="10"/>
      <color rgb="FF0070C0"/>
      <name val="Arial"/>
      <family val="2"/>
    </font>
    <font>
      <b/>
      <sz val="10"/>
      <color rgb="FF00B050"/>
      <name val="Arial"/>
      <family val="2"/>
    </font>
    <font>
      <sz val="10"/>
      <color rgb="FF0070C0"/>
      <name val="Arial"/>
      <family val="2"/>
    </font>
    <font>
      <sz val="10"/>
      <color rgb="FF00B050"/>
      <name val="Arial"/>
      <family val="2"/>
    </font>
    <font>
      <b/>
      <sz val="18"/>
      <color theme="1"/>
      <name val="Angsana New"/>
      <family val="1"/>
    </font>
    <font>
      <b/>
      <sz val="16"/>
      <color rgb="FFFF0000"/>
      <name val="Angsana New"/>
      <family val="1"/>
    </font>
    <font>
      <sz val="10"/>
      <color rgb="FFFF0000"/>
      <name val="Arial"/>
      <family val="2"/>
    </font>
    <font>
      <b/>
      <sz val="16"/>
      <color rgb="FF00B050"/>
      <name val="Angsana New"/>
      <family val="1"/>
    </font>
    <font>
      <sz val="16"/>
      <color rgb="FF0070C0"/>
      <name val="Angsana New"/>
      <family val="1"/>
    </font>
    <font>
      <sz val="16"/>
      <color rgb="FFFF0000"/>
      <name val="Angsana New"/>
      <family val="1"/>
    </font>
    <font>
      <sz val="16"/>
      <color rgb="FF00B050"/>
      <name val="Angsana New"/>
      <family val="1"/>
    </font>
    <font>
      <sz val="16"/>
      <color theme="1"/>
      <name val="Angsana New"/>
      <family val="1"/>
    </font>
    <font>
      <b/>
      <sz val="16"/>
      <color theme="1"/>
      <name val="Angsana New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0" borderId="1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21" borderId="2" applyNumberFormat="0" applyAlignment="0" applyProtection="0"/>
    <xf numFmtId="0" fontId="64" fillId="0" borderId="3" applyNumberFormat="0" applyFill="0" applyAlignment="0" applyProtection="0"/>
    <xf numFmtId="0" fontId="65" fillId="22" borderId="0" applyNumberFormat="0" applyBorder="0" applyAlignment="0" applyProtection="0"/>
    <xf numFmtId="0" fontId="0" fillId="0" borderId="0">
      <alignment/>
      <protection/>
    </xf>
    <xf numFmtId="0" fontId="66" fillId="23" borderId="1" applyNumberFormat="0" applyAlignment="0" applyProtection="0"/>
    <xf numFmtId="0" fontId="67" fillId="24" borderId="0" applyNumberFormat="0" applyBorder="0" applyAlignment="0" applyProtection="0"/>
    <xf numFmtId="9" fontId="0" fillId="0" borderId="0" applyFont="0" applyFill="0" applyBorder="0" applyAlignment="0" applyProtection="0"/>
    <xf numFmtId="0" fontId="68" fillId="0" borderId="4" applyNumberFormat="0" applyFill="0" applyAlignment="0" applyProtection="0"/>
    <xf numFmtId="0" fontId="6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70" fillId="20" borderId="5" applyNumberFormat="0" applyAlignment="0" applyProtection="0"/>
    <xf numFmtId="0" fontId="0" fillId="32" borderId="6" applyNumberFormat="0" applyFont="0" applyAlignment="0" applyProtection="0"/>
    <xf numFmtId="0" fontId="71" fillId="0" borderId="7" applyNumberFormat="0" applyFill="0" applyAlignment="0" applyProtection="0"/>
    <xf numFmtId="0" fontId="72" fillId="0" borderId="8" applyNumberFormat="0" applyFill="0" applyAlignment="0" applyProtection="0"/>
    <xf numFmtId="0" fontId="73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1" fillId="33" borderId="0" xfId="0" applyFont="1" applyFill="1" applyAlignment="1">
      <alignment vertical="center"/>
    </xf>
    <xf numFmtId="0" fontId="1" fillId="33" borderId="0" xfId="0" applyFont="1" applyFill="1" applyAlignment="1">
      <alignment horizontal="left" vertical="center"/>
    </xf>
    <xf numFmtId="0" fontId="1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190" fontId="2" fillId="33" borderId="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 wrapText="1" shrinkToFit="1"/>
    </xf>
    <xf numFmtId="0" fontId="74" fillId="33" borderId="10" xfId="0" applyFont="1" applyFill="1" applyBorder="1" applyAlignment="1">
      <alignment horizontal="center"/>
    </xf>
    <xf numFmtId="0" fontId="75" fillId="33" borderId="10" xfId="0" applyFont="1" applyFill="1" applyBorder="1" applyAlignment="1">
      <alignment horizontal="center"/>
    </xf>
    <xf numFmtId="0" fontId="76" fillId="33" borderId="10" xfId="0" applyFont="1" applyFill="1" applyBorder="1" applyAlignment="1">
      <alignment horizontal="center"/>
    </xf>
    <xf numFmtId="0" fontId="2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Continuous" vertical="center"/>
    </xf>
    <xf numFmtId="0" fontId="2" fillId="33" borderId="10" xfId="0" applyFont="1" applyFill="1" applyBorder="1" applyAlignment="1">
      <alignment horizontal="center"/>
    </xf>
    <xf numFmtId="4" fontId="74" fillId="33" borderId="10" xfId="0" applyNumberFormat="1" applyFont="1" applyFill="1" applyBorder="1" applyAlignment="1">
      <alignment horizontal="center"/>
    </xf>
    <xf numFmtId="4" fontId="76" fillId="33" borderId="10" xfId="0" applyNumberFormat="1" applyFont="1" applyFill="1" applyBorder="1" applyAlignment="1">
      <alignment horizontal="center"/>
    </xf>
    <xf numFmtId="4" fontId="77" fillId="33" borderId="10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/>
    </xf>
    <xf numFmtId="0" fontId="1" fillId="0" borderId="0" xfId="44" applyFont="1" applyAlignment="1">
      <alignment horizontal="centerContinuous" vertical="center"/>
      <protection/>
    </xf>
    <xf numFmtId="1" fontId="1" fillId="34" borderId="0" xfId="44" applyNumberFormat="1" applyFont="1" applyFill="1" applyAlignment="1">
      <alignment horizontal="centerContinuous" vertical="center"/>
      <protection/>
    </xf>
    <xf numFmtId="0" fontId="76" fillId="0" borderId="0" xfId="44" applyFont="1" applyAlignment="1">
      <alignment horizontal="centerContinuous" vertical="center"/>
      <protection/>
    </xf>
    <xf numFmtId="0" fontId="78" fillId="0" borderId="0" xfId="44" applyFont="1" applyAlignment="1">
      <alignment horizontal="centerContinuous" vertical="center"/>
      <protection/>
    </xf>
    <xf numFmtId="0" fontId="0" fillId="0" borderId="0" xfId="44" applyAlignment="1">
      <alignment horizontal="center"/>
      <protection/>
    </xf>
    <xf numFmtId="0" fontId="0" fillId="0" borderId="0" xfId="44">
      <alignment/>
      <protection/>
    </xf>
    <xf numFmtId="0" fontId="1" fillId="0" borderId="0" xfId="44" applyFont="1" applyAlignment="1">
      <alignment horizontal="left" vertical="center"/>
      <protection/>
    </xf>
    <xf numFmtId="0" fontId="1" fillId="0" borderId="0" xfId="44" applyFont="1" applyAlignment="1">
      <alignment horizontal="center" vertical="center"/>
      <protection/>
    </xf>
    <xf numFmtId="1" fontId="1" fillId="34" borderId="0" xfId="44" applyNumberFormat="1" applyFont="1" applyFill="1" applyAlignment="1">
      <alignment horizontal="center" vertical="center"/>
      <protection/>
    </xf>
    <xf numFmtId="0" fontId="76" fillId="0" borderId="0" xfId="44" applyFont="1" applyAlignment="1">
      <alignment horizontal="center" vertical="center"/>
      <protection/>
    </xf>
    <xf numFmtId="0" fontId="78" fillId="0" borderId="0" xfId="44" applyFont="1" applyAlignment="1">
      <alignment horizontal="center" vertical="center"/>
      <protection/>
    </xf>
    <xf numFmtId="0" fontId="4" fillId="0" borderId="10" xfId="44" applyFont="1" applyBorder="1" applyAlignment="1">
      <alignment horizontal="center" vertical="center" wrapText="1"/>
      <protection/>
    </xf>
    <xf numFmtId="1" fontId="4" fillId="34" borderId="10" xfId="44" applyNumberFormat="1" applyFont="1" applyFill="1" applyBorder="1" applyAlignment="1">
      <alignment horizontal="center" vertical="center" wrapText="1"/>
      <protection/>
    </xf>
    <xf numFmtId="0" fontId="79" fillId="0" borderId="10" xfId="44" applyFont="1" applyBorder="1" applyAlignment="1">
      <alignment horizontal="center" vertical="center" wrapText="1"/>
      <protection/>
    </xf>
    <xf numFmtId="0" fontId="80" fillId="0" borderId="10" xfId="44" applyFont="1" applyBorder="1" applyAlignment="1">
      <alignment horizontal="center" vertical="center" wrapText="1"/>
      <protection/>
    </xf>
    <xf numFmtId="0" fontId="5" fillId="0" borderId="0" xfId="44" applyFont="1" applyAlignment="1">
      <alignment horizontal="center" vertical="center"/>
      <protection/>
    </xf>
    <xf numFmtId="0" fontId="5" fillId="0" borderId="0" xfId="44" applyFont="1" applyAlignment="1">
      <alignment vertical="center"/>
      <protection/>
    </xf>
    <xf numFmtId="1" fontId="4" fillId="34" borderId="11" xfId="44" applyNumberFormat="1" applyFont="1" applyFill="1" applyBorder="1" applyAlignment="1">
      <alignment horizontal="center"/>
      <protection/>
    </xf>
    <xf numFmtId="2" fontId="4" fillId="0" borderId="11" xfId="44" applyNumberFormat="1" applyFont="1" applyBorder="1" applyAlignment="1">
      <alignment horizontal="center"/>
      <protection/>
    </xf>
    <xf numFmtId="17" fontId="4" fillId="0" borderId="12" xfId="44" applyNumberFormat="1" applyFont="1" applyBorder="1" applyAlignment="1">
      <alignment horizontal="center"/>
      <protection/>
    </xf>
    <xf numFmtId="191" fontId="4" fillId="0" borderId="12" xfId="44" applyNumberFormat="1" applyFont="1" applyBorder="1" applyAlignment="1">
      <alignment horizontal="center"/>
      <protection/>
    </xf>
    <xf numFmtId="1" fontId="4" fillId="34" borderId="13" xfId="44" applyNumberFormat="1" applyFont="1" applyFill="1" applyBorder="1" applyAlignment="1">
      <alignment horizontal="center"/>
      <protection/>
    </xf>
    <xf numFmtId="2" fontId="4" fillId="0" borderId="13" xfId="44" applyNumberFormat="1" applyFont="1" applyBorder="1" applyAlignment="1">
      <alignment horizontal="center"/>
      <protection/>
    </xf>
    <xf numFmtId="3" fontId="80" fillId="0" borderId="12" xfId="44" applyNumberFormat="1" applyFont="1" applyBorder="1" applyAlignment="1">
      <alignment horizontal="center" vertical="center" wrapText="1"/>
      <protection/>
    </xf>
    <xf numFmtId="191" fontId="4" fillId="0" borderId="13" xfId="44" applyNumberFormat="1" applyFont="1" applyBorder="1" applyAlignment="1">
      <alignment horizontal="center"/>
      <protection/>
    </xf>
    <xf numFmtId="4" fontId="80" fillId="0" borderId="13" xfId="44" applyNumberFormat="1" applyFont="1" applyBorder="1" applyAlignment="1">
      <alignment horizontal="center"/>
      <protection/>
    </xf>
    <xf numFmtId="17" fontId="4" fillId="0" borderId="14" xfId="44" applyNumberFormat="1" applyFont="1" applyBorder="1" applyAlignment="1">
      <alignment horizontal="centerContinuous"/>
      <protection/>
    </xf>
    <xf numFmtId="0" fontId="4" fillId="0" borderId="15" xfId="44" applyFont="1" applyBorder="1" applyAlignment="1">
      <alignment horizontal="centerContinuous"/>
      <protection/>
    </xf>
    <xf numFmtId="1" fontId="4" fillId="34" borderId="15" xfId="44" applyNumberFormat="1" applyFont="1" applyFill="1" applyBorder="1" applyAlignment="1">
      <alignment horizontal="centerContinuous"/>
      <protection/>
    </xf>
    <xf numFmtId="4" fontId="79" fillId="0" borderId="10" xfId="44" applyNumberFormat="1" applyFont="1" applyBorder="1" applyAlignment="1">
      <alignment horizontal="center"/>
      <protection/>
    </xf>
    <xf numFmtId="4" fontId="80" fillId="0" borderId="10" xfId="44" applyNumberFormat="1" applyFont="1" applyBorder="1" applyAlignment="1">
      <alignment horizontal="center"/>
      <protection/>
    </xf>
    <xf numFmtId="17" fontId="4" fillId="0" borderId="11" xfId="44" applyNumberFormat="1" applyFont="1" applyBorder="1" applyAlignment="1">
      <alignment horizontal="center"/>
      <protection/>
    </xf>
    <xf numFmtId="191" fontId="4" fillId="0" borderId="11" xfId="44" applyNumberFormat="1" applyFont="1" applyBorder="1" applyAlignment="1">
      <alignment horizontal="center"/>
      <protection/>
    </xf>
    <xf numFmtId="1" fontId="0" fillId="34" borderId="0" xfId="44" applyNumberFormat="1" applyFill="1">
      <alignment/>
      <protection/>
    </xf>
    <xf numFmtId="4" fontId="81" fillId="0" borderId="0" xfId="44" applyNumberFormat="1" applyFont="1" applyAlignment="1">
      <alignment horizontal="center"/>
      <protection/>
    </xf>
    <xf numFmtId="4" fontId="82" fillId="0" borderId="0" xfId="44" applyNumberFormat="1" applyFont="1" applyAlignment="1">
      <alignment horizontal="center"/>
      <protection/>
    </xf>
    <xf numFmtId="0" fontId="83" fillId="0" borderId="0" xfId="44" applyFont="1">
      <alignment/>
      <protection/>
    </xf>
    <xf numFmtId="0" fontId="84" fillId="0" borderId="0" xfId="44" applyFont="1">
      <alignment/>
      <protection/>
    </xf>
    <xf numFmtId="1" fontId="4" fillId="34" borderId="16" xfId="44" applyNumberFormat="1" applyFont="1" applyFill="1" applyBorder="1" applyAlignment="1">
      <alignment horizontal="center"/>
      <protection/>
    </xf>
    <xf numFmtId="1" fontId="4" fillId="34" borderId="17" xfId="44" applyNumberFormat="1" applyFont="1" applyFill="1" applyBorder="1" applyAlignment="1">
      <alignment horizontal="centerContinuous"/>
      <protection/>
    </xf>
    <xf numFmtId="3" fontId="85" fillId="33" borderId="10" xfId="0" applyNumberFormat="1" applyFont="1" applyFill="1" applyBorder="1" applyAlignment="1">
      <alignment horizontal="center"/>
    </xf>
    <xf numFmtId="4" fontId="85" fillId="33" borderId="10" xfId="0" applyNumberFormat="1" applyFont="1" applyFill="1" applyBorder="1" applyAlignment="1">
      <alignment horizontal="center"/>
    </xf>
    <xf numFmtId="0" fontId="75" fillId="33" borderId="0" xfId="0" applyFont="1" applyFill="1" applyBorder="1" applyAlignment="1">
      <alignment horizontal="center"/>
    </xf>
    <xf numFmtId="0" fontId="76" fillId="33" borderId="0" xfId="0" applyFont="1" applyFill="1" applyBorder="1" applyAlignment="1">
      <alignment horizontal="center"/>
    </xf>
    <xf numFmtId="3" fontId="85" fillId="33" borderId="0" xfId="0" applyNumberFormat="1" applyFont="1" applyFill="1" applyBorder="1" applyAlignment="1">
      <alignment horizontal="center"/>
    </xf>
    <xf numFmtId="4" fontId="76" fillId="33" borderId="0" xfId="0" applyNumberFormat="1" applyFont="1" applyFill="1" applyBorder="1" applyAlignment="1">
      <alignment horizontal="center"/>
    </xf>
    <xf numFmtId="4" fontId="74" fillId="33" borderId="0" xfId="0" applyNumberFormat="1" applyFont="1" applyFill="1" applyBorder="1" applyAlignment="1">
      <alignment horizontal="center"/>
    </xf>
    <xf numFmtId="4" fontId="85" fillId="33" borderId="0" xfId="0" applyNumberFormat="1" applyFont="1" applyFill="1" applyBorder="1" applyAlignment="1">
      <alignment horizontal="center"/>
    </xf>
    <xf numFmtId="4" fontId="79" fillId="0" borderId="12" xfId="44" applyNumberFormat="1" applyFont="1" applyBorder="1" applyAlignment="1">
      <alignment horizontal="center"/>
      <protection/>
    </xf>
    <xf numFmtId="1" fontId="86" fillId="0" borderId="11" xfId="44" applyNumberFormat="1" applyFont="1" applyBorder="1" applyAlignment="1">
      <alignment horizontal="center"/>
      <protection/>
    </xf>
    <xf numFmtId="1" fontId="86" fillId="0" borderId="13" xfId="44" applyNumberFormat="1" applyFont="1" applyBorder="1" applyAlignment="1">
      <alignment horizontal="center"/>
      <protection/>
    </xf>
    <xf numFmtId="1" fontId="86" fillId="0" borderId="13" xfId="44" applyNumberFormat="1" applyFont="1" applyFill="1" applyBorder="1" applyAlignment="1">
      <alignment horizontal="center"/>
      <protection/>
    </xf>
    <xf numFmtId="1" fontId="86" fillId="0" borderId="0" xfId="44" applyNumberFormat="1" applyFont="1" applyFill="1" applyBorder="1" applyAlignment="1">
      <alignment horizontal="centerContinuous"/>
      <protection/>
    </xf>
    <xf numFmtId="3" fontId="80" fillId="0" borderId="11" xfId="44" applyNumberFormat="1" applyFont="1" applyBorder="1" applyAlignment="1">
      <alignment horizontal="center" vertical="center" wrapText="1"/>
      <protection/>
    </xf>
    <xf numFmtId="0" fontId="4" fillId="0" borderId="15" xfId="44" applyFont="1" applyBorder="1" applyAlignment="1">
      <alignment horizontal="left"/>
      <protection/>
    </xf>
    <xf numFmtId="1" fontId="86" fillId="0" borderId="15" xfId="44" applyNumberFormat="1" applyFont="1" applyBorder="1" applyAlignment="1">
      <alignment horizontal="centerContinuous"/>
      <protection/>
    </xf>
    <xf numFmtId="0" fontId="74" fillId="34" borderId="0" xfId="44" applyFont="1" applyFill="1" applyAlignment="1">
      <alignment horizontal="centerContinuous" vertical="center"/>
      <protection/>
    </xf>
    <xf numFmtId="0" fontId="74" fillId="34" borderId="0" xfId="44" applyFont="1" applyFill="1" applyAlignment="1">
      <alignment horizontal="center" vertical="center"/>
      <protection/>
    </xf>
    <xf numFmtId="0" fontId="87" fillId="34" borderId="0" xfId="44" applyFont="1" applyFill="1">
      <alignment/>
      <protection/>
    </xf>
    <xf numFmtId="0" fontId="86" fillId="34" borderId="10" xfId="44" applyFont="1" applyFill="1" applyBorder="1" applyAlignment="1">
      <alignment horizontal="center" vertical="center" wrapText="1"/>
      <protection/>
    </xf>
    <xf numFmtId="1" fontId="86" fillId="34" borderId="11" xfId="44" applyNumberFormat="1" applyFont="1" applyFill="1" applyBorder="1" applyAlignment="1">
      <alignment horizontal="center"/>
      <protection/>
    </xf>
    <xf numFmtId="1" fontId="86" fillId="34" borderId="13" xfId="44" applyNumberFormat="1" applyFont="1" applyFill="1" applyBorder="1" applyAlignment="1">
      <alignment horizontal="center"/>
      <protection/>
    </xf>
    <xf numFmtId="1" fontId="86" fillId="34" borderId="15" xfId="44" applyNumberFormat="1" applyFont="1" applyFill="1" applyBorder="1" applyAlignment="1">
      <alignment horizontal="centerContinuous"/>
      <protection/>
    </xf>
    <xf numFmtId="1" fontId="86" fillId="34" borderId="18" xfId="44" applyNumberFormat="1" applyFont="1" applyFill="1" applyBorder="1" applyAlignment="1">
      <alignment horizontal="center"/>
      <protection/>
    </xf>
    <xf numFmtId="1" fontId="86" fillId="34" borderId="12" xfId="44" applyNumberFormat="1" applyFont="1" applyFill="1" applyBorder="1" applyAlignment="1">
      <alignment horizontal="center"/>
      <protection/>
    </xf>
    <xf numFmtId="1" fontId="86" fillId="34" borderId="17" xfId="44" applyNumberFormat="1" applyFont="1" applyFill="1" applyBorder="1" applyAlignment="1">
      <alignment horizontal="centerContinuous"/>
      <protection/>
    </xf>
    <xf numFmtId="1" fontId="4" fillId="34" borderId="15" xfId="44" applyNumberFormat="1" applyFont="1" applyFill="1" applyBorder="1" applyAlignment="1">
      <alignment horizontal="left"/>
      <protection/>
    </xf>
    <xf numFmtId="1" fontId="74" fillId="34" borderId="0" xfId="44" applyNumberFormat="1" applyFont="1" applyFill="1" applyAlignment="1">
      <alignment horizontal="centerContinuous" vertical="center"/>
      <protection/>
    </xf>
    <xf numFmtId="1" fontId="74" fillId="34" borderId="0" xfId="44" applyNumberFormat="1" applyFont="1" applyFill="1" applyAlignment="1">
      <alignment horizontal="center" vertical="center"/>
      <protection/>
    </xf>
    <xf numFmtId="1" fontId="86" fillId="34" borderId="10" xfId="44" applyNumberFormat="1" applyFont="1" applyFill="1" applyBorder="1" applyAlignment="1">
      <alignment horizontal="center" vertical="center" wrapText="1"/>
      <protection/>
    </xf>
    <xf numFmtId="1" fontId="87" fillId="34" borderId="0" xfId="44" applyNumberFormat="1" applyFont="1" applyFill="1">
      <alignment/>
      <protection/>
    </xf>
    <xf numFmtId="1" fontId="74" fillId="0" borderId="0" xfId="44" applyNumberFormat="1" applyFont="1" applyAlignment="1">
      <alignment horizontal="centerContinuous" vertical="center"/>
      <protection/>
    </xf>
    <xf numFmtId="1" fontId="74" fillId="0" borderId="0" xfId="44" applyNumberFormat="1" applyFont="1" applyAlignment="1">
      <alignment horizontal="center" vertical="center"/>
      <protection/>
    </xf>
    <xf numFmtId="1" fontId="86" fillId="0" borderId="10" xfId="44" applyNumberFormat="1" applyFont="1" applyBorder="1" applyAlignment="1">
      <alignment horizontal="center" vertical="center" wrapText="1"/>
      <protection/>
    </xf>
    <xf numFmtId="1" fontId="87" fillId="0" borderId="0" xfId="44" applyNumberFormat="1" applyFont="1">
      <alignment/>
      <protection/>
    </xf>
    <xf numFmtId="1" fontId="87" fillId="0" borderId="0" xfId="44" applyNumberFormat="1" applyFont="1" applyFill="1">
      <alignment/>
      <protection/>
    </xf>
    <xf numFmtId="191" fontId="86" fillId="34" borderId="13" xfId="44" applyNumberFormat="1" applyFont="1" applyFill="1" applyBorder="1" applyAlignment="1">
      <alignment horizontal="center"/>
      <protection/>
    </xf>
    <xf numFmtId="1" fontId="74" fillId="0" borderId="0" xfId="44" applyNumberFormat="1" applyFont="1" applyFill="1" applyAlignment="1">
      <alignment horizontal="centerContinuous" vertical="center"/>
      <protection/>
    </xf>
    <xf numFmtId="1" fontId="74" fillId="0" borderId="0" xfId="44" applyNumberFormat="1" applyFont="1" applyFill="1" applyAlignment="1">
      <alignment horizontal="center" vertical="center"/>
      <protection/>
    </xf>
    <xf numFmtId="1" fontId="86" fillId="0" borderId="10" xfId="44" applyNumberFormat="1" applyFont="1" applyFill="1" applyBorder="1" applyAlignment="1">
      <alignment horizontal="center" vertical="center" wrapText="1"/>
      <protection/>
    </xf>
    <xf numFmtId="1" fontId="86" fillId="0" borderId="11" xfId="44" applyNumberFormat="1" applyFont="1" applyFill="1" applyBorder="1" applyAlignment="1">
      <alignment horizontal="center"/>
      <protection/>
    </xf>
    <xf numFmtId="1" fontId="86" fillId="0" borderId="16" xfId="44" applyNumberFormat="1" applyFont="1" applyFill="1" applyBorder="1" applyAlignment="1">
      <alignment horizontal="center"/>
      <protection/>
    </xf>
    <xf numFmtId="1" fontId="86" fillId="0" borderId="17" xfId="44" applyNumberFormat="1" applyFont="1" applyFill="1" applyBorder="1" applyAlignment="1">
      <alignment horizontal="centerContinuous"/>
      <protection/>
    </xf>
    <xf numFmtId="0" fontId="1" fillId="33" borderId="0" xfId="44" applyFont="1" applyFill="1" applyAlignment="1">
      <alignment vertical="center"/>
      <protection/>
    </xf>
    <xf numFmtId="0" fontId="6" fillId="33" borderId="0" xfId="44" applyFont="1" applyFill="1" applyAlignment="1">
      <alignment horizontal="right" vertical="center"/>
      <protection/>
    </xf>
    <xf numFmtId="0" fontId="7" fillId="33" borderId="0" xfId="44" applyFont="1" applyFill="1">
      <alignment/>
      <protection/>
    </xf>
    <xf numFmtId="0" fontId="1" fillId="33" borderId="0" xfId="44" applyFont="1" applyFill="1" applyAlignment="1">
      <alignment horizontal="centerContinuous" vertical="center"/>
      <protection/>
    </xf>
    <xf numFmtId="0" fontId="1" fillId="33" borderId="0" xfId="44" applyFont="1" applyFill="1" applyAlignment="1">
      <alignment horizontal="left" vertical="center"/>
      <protection/>
    </xf>
    <xf numFmtId="0" fontId="1" fillId="33" borderId="0" xfId="44" applyFont="1" applyFill="1" applyAlignment="1">
      <alignment horizontal="center" vertical="center"/>
      <protection/>
    </xf>
    <xf numFmtId="0" fontId="4" fillId="33" borderId="10" xfId="44" applyFont="1" applyFill="1" applyBorder="1" applyAlignment="1">
      <alignment horizontal="center" vertical="center" wrapText="1"/>
      <protection/>
    </xf>
    <xf numFmtId="0" fontId="79" fillId="33" borderId="10" xfId="44" applyFont="1" applyFill="1" applyBorder="1" applyAlignment="1">
      <alignment horizontal="center" vertical="center" wrapText="1"/>
      <protection/>
    </xf>
    <xf numFmtId="0" fontId="86" fillId="33" borderId="10" xfId="44" applyFont="1" applyFill="1" applyBorder="1" applyAlignment="1">
      <alignment horizontal="center" vertical="center" wrapText="1"/>
      <protection/>
    </xf>
    <xf numFmtId="0" fontId="88" fillId="33" borderId="10" xfId="44" applyFont="1" applyFill="1" applyBorder="1" applyAlignment="1">
      <alignment horizontal="center" vertical="center" wrapText="1"/>
      <protection/>
    </xf>
    <xf numFmtId="0" fontId="8" fillId="33" borderId="0" xfId="44" applyFont="1" applyFill="1" applyAlignment="1">
      <alignment vertical="center"/>
      <protection/>
    </xf>
    <xf numFmtId="0" fontId="9" fillId="33" borderId="10" xfId="44" applyFont="1" applyFill="1" applyBorder="1">
      <alignment/>
      <protection/>
    </xf>
    <xf numFmtId="4" fontId="89" fillId="33" borderId="10" xfId="44" applyNumberFormat="1" applyFont="1" applyFill="1" applyBorder="1" applyAlignment="1">
      <alignment horizontal="center"/>
      <protection/>
    </xf>
    <xf numFmtId="4" fontId="90" fillId="33" borderId="10" xfId="44" applyNumberFormat="1" applyFont="1" applyFill="1" applyBorder="1" applyAlignment="1">
      <alignment horizontal="center"/>
      <protection/>
    </xf>
    <xf numFmtId="4" fontId="91" fillId="33" borderId="10" xfId="44" applyNumberFormat="1" applyFont="1" applyFill="1" applyBorder="1" applyAlignment="1">
      <alignment horizontal="center"/>
      <protection/>
    </xf>
    <xf numFmtId="0" fontId="86" fillId="33" borderId="10" xfId="44" applyFont="1" applyFill="1" applyBorder="1" applyAlignment="1">
      <alignment horizontal="center"/>
      <protection/>
    </xf>
    <xf numFmtId="2" fontId="79" fillId="33" borderId="10" xfId="44" applyNumberFormat="1" applyFont="1" applyFill="1" applyBorder="1" applyAlignment="1">
      <alignment horizontal="center"/>
      <protection/>
    </xf>
    <xf numFmtId="4" fontId="86" fillId="33" borderId="10" xfId="44" applyNumberFormat="1" applyFont="1" applyFill="1" applyBorder="1" applyAlignment="1">
      <alignment horizontal="center"/>
      <protection/>
    </xf>
    <xf numFmtId="4" fontId="88" fillId="33" borderId="10" xfId="44" applyNumberFormat="1" applyFont="1" applyFill="1" applyBorder="1" applyAlignment="1">
      <alignment horizontal="center"/>
      <protection/>
    </xf>
    <xf numFmtId="4" fontId="79" fillId="33" borderId="10" xfId="44" applyNumberFormat="1" applyFont="1" applyFill="1" applyBorder="1" applyAlignment="1">
      <alignment horizontal="center"/>
      <protection/>
    </xf>
    <xf numFmtId="0" fontId="79" fillId="33" borderId="0" xfId="44" applyFont="1" applyFill="1" applyBorder="1" applyAlignment="1">
      <alignment horizontal="center"/>
      <protection/>
    </xf>
    <xf numFmtId="1" fontId="79" fillId="33" borderId="0" xfId="44" applyNumberFormat="1" applyFont="1" applyFill="1" applyBorder="1" applyAlignment="1">
      <alignment horizontal="center"/>
      <protection/>
    </xf>
    <xf numFmtId="4" fontId="79" fillId="33" borderId="0" xfId="44" applyNumberFormat="1" applyFont="1" applyFill="1" applyBorder="1" applyAlignment="1">
      <alignment horizontal="center"/>
      <protection/>
    </xf>
    <xf numFmtId="0" fontId="9" fillId="33" borderId="0" xfId="44" applyFont="1" applyFill="1" applyBorder="1">
      <alignment/>
      <protection/>
    </xf>
    <xf numFmtId="190" fontId="9" fillId="33" borderId="0" xfId="44" applyNumberFormat="1" applyFont="1" applyFill="1" applyBorder="1">
      <alignment/>
      <protection/>
    </xf>
    <xf numFmtId="4" fontId="79" fillId="0" borderId="18" xfId="44" applyNumberFormat="1" applyFont="1" applyBorder="1" applyAlignment="1">
      <alignment horizontal="center"/>
      <protection/>
    </xf>
    <xf numFmtId="4" fontId="79" fillId="0" borderId="13" xfId="44" applyNumberFormat="1" applyFont="1" applyBorder="1" applyAlignment="1">
      <alignment horizontal="center"/>
      <protection/>
    </xf>
    <xf numFmtId="4" fontId="75" fillId="33" borderId="10" xfId="0" applyNumberFormat="1" applyFont="1" applyFill="1" applyBorder="1" applyAlignment="1">
      <alignment horizontal="center"/>
    </xf>
    <xf numFmtId="0" fontId="76" fillId="33" borderId="10" xfId="0" applyFont="1" applyFill="1" applyBorder="1" applyAlignment="1">
      <alignment horizontal="center" vertical="center" wrapText="1"/>
    </xf>
    <xf numFmtId="15" fontId="9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4" fontId="88" fillId="34" borderId="10" xfId="44" applyNumberFormat="1" applyFont="1" applyFill="1" applyBorder="1" applyAlignment="1">
      <alignment horizontal="center"/>
      <protection/>
    </xf>
    <xf numFmtId="2" fontId="90" fillId="33" borderId="10" xfId="47" applyNumberFormat="1" applyFont="1" applyFill="1" applyBorder="1" applyAlignment="1">
      <alignment horizontal="center"/>
    </xf>
    <xf numFmtId="4" fontId="90" fillId="34" borderId="10" xfId="47" applyNumberFormat="1" applyFont="1" applyFill="1" applyBorder="1" applyAlignment="1">
      <alignment horizontal="center"/>
    </xf>
    <xf numFmtId="2" fontId="92" fillId="33" borderId="10" xfId="47" applyNumberFormat="1" applyFont="1" applyFill="1" applyBorder="1" applyAlignment="1">
      <alignment horizontal="center"/>
    </xf>
    <xf numFmtId="4" fontId="92" fillId="34" borderId="10" xfId="47" applyNumberFormat="1" applyFont="1" applyFill="1" applyBorder="1" applyAlignment="1">
      <alignment horizontal="center"/>
    </xf>
    <xf numFmtId="2" fontId="90" fillId="34" borderId="10" xfId="47" applyNumberFormat="1" applyFont="1" applyFill="1" applyBorder="1" applyAlignment="1">
      <alignment horizontal="center"/>
    </xf>
    <xf numFmtId="2" fontId="92" fillId="34" borderId="10" xfId="47" applyNumberFormat="1" applyFont="1" applyFill="1" applyBorder="1" applyAlignment="1">
      <alignment horizontal="center"/>
    </xf>
    <xf numFmtId="0" fontId="1" fillId="0" borderId="0" xfId="44" applyFont="1" applyFill="1" applyAlignment="1">
      <alignment vertical="center"/>
      <protection/>
    </xf>
    <xf numFmtId="0" fontId="1" fillId="0" borderId="0" xfId="44" applyFont="1" applyFill="1" applyAlignment="1">
      <alignment horizontal="centerContinuous" vertical="center"/>
      <protection/>
    </xf>
    <xf numFmtId="0" fontId="1" fillId="0" borderId="0" xfId="44" applyFont="1" applyFill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 wrapText="1"/>
    </xf>
    <xf numFmtId="4" fontId="90" fillId="0" borderId="10" xfId="47" applyNumberFormat="1" applyFont="1" applyFill="1" applyBorder="1" applyAlignment="1">
      <alignment horizontal="center"/>
    </xf>
    <xf numFmtId="4" fontId="92" fillId="0" borderId="10" xfId="47" applyNumberFormat="1" applyFont="1" applyFill="1" applyBorder="1" applyAlignment="1">
      <alignment horizontal="center"/>
    </xf>
    <xf numFmtId="4" fontId="79" fillId="0" borderId="0" xfId="44" applyNumberFormat="1" applyFont="1" applyFill="1" applyBorder="1" applyAlignment="1">
      <alignment horizontal="center"/>
      <protection/>
    </xf>
    <xf numFmtId="190" fontId="9" fillId="0" borderId="0" xfId="44" applyNumberFormat="1" applyFont="1" applyFill="1" applyBorder="1">
      <alignment/>
      <protection/>
    </xf>
    <xf numFmtId="0" fontId="9" fillId="0" borderId="0" xfId="44" applyFont="1" applyFill="1" applyBorder="1">
      <alignment/>
      <protection/>
    </xf>
    <xf numFmtId="0" fontId="7" fillId="0" borderId="0" xfId="44" applyFont="1" applyFill="1">
      <alignment/>
      <protection/>
    </xf>
    <xf numFmtId="4" fontId="93" fillId="33" borderId="10" xfId="44" applyNumberFormat="1" applyFont="1" applyFill="1" applyBorder="1" applyAlignment="1">
      <alignment horizontal="center"/>
      <protection/>
    </xf>
    <xf numFmtId="4" fontId="88" fillId="33" borderId="10" xfId="44" applyNumberFormat="1" applyFont="1" applyFill="1" applyBorder="1" applyAlignment="1" quotePrefix="1">
      <alignment horizontal="center"/>
      <protection/>
    </xf>
    <xf numFmtId="2" fontId="93" fillId="33" borderId="10" xfId="47" applyNumberFormat="1" applyFont="1" applyFill="1" applyBorder="1" applyAlignment="1">
      <alignment horizontal="center"/>
    </xf>
    <xf numFmtId="17" fontId="4" fillId="0" borderId="14" xfId="44" applyNumberFormat="1" applyFont="1" applyBorder="1" applyAlignment="1">
      <alignment horizontal="center" vertical="center"/>
      <protection/>
    </xf>
    <xf numFmtId="17" fontId="4" fillId="0" borderId="15" xfId="44" applyNumberFormat="1" applyFont="1" applyBorder="1" applyAlignment="1">
      <alignment horizontal="center" vertical="center"/>
      <protection/>
    </xf>
    <xf numFmtId="0" fontId="79" fillId="33" borderId="14" xfId="44" applyFont="1" applyFill="1" applyBorder="1" applyAlignment="1">
      <alignment horizontal="center"/>
      <protection/>
    </xf>
    <xf numFmtId="0" fontId="79" fillId="33" borderId="15" xfId="44" applyFont="1" applyFill="1" applyBorder="1" applyAlignment="1">
      <alignment horizontal="center"/>
      <protection/>
    </xf>
    <xf numFmtId="4" fontId="88" fillId="33" borderId="14" xfId="44" applyNumberFormat="1" applyFont="1" applyFill="1" applyBorder="1" applyAlignment="1">
      <alignment horizontal="center"/>
      <protection/>
    </xf>
    <xf numFmtId="4" fontId="88" fillId="33" borderId="17" xfId="44" applyNumberFormat="1" applyFont="1" applyFill="1" applyBorder="1" applyAlignment="1">
      <alignment horizontal="center"/>
      <protection/>
    </xf>
    <xf numFmtId="4" fontId="88" fillId="33" borderId="15" xfId="44" applyNumberFormat="1" applyFont="1" applyFill="1" applyBorder="1" applyAlignment="1">
      <alignment horizont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 2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ปริมาณการใช้กระดาษต่อจำนวนพนักงานประจำปี 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2564</a:t>
            </a:r>
          </a:p>
        </c:rich>
      </c:tx>
      <c:layout>
        <c:manualLayout>
          <c:xMode val="factor"/>
          <c:yMode val="factor"/>
          <c:x val="-0.00125"/>
          <c:y val="-0.01525"/>
        </c:manualLayout>
      </c:layout>
      <c:spPr>
        <a:noFill/>
        <a:ln w="3175">
          <a:noFill/>
        </a:ln>
      </c:spPr>
    </c:title>
    <c:view3D>
      <c:rotX val="15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13"/>
          <c:y val="0.1085"/>
          <c:w val="0.972"/>
          <c:h val="0.870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กระดาษ!$F$4</c:f>
              <c:strCache>
                <c:ptCount val="1"/>
                <c:pt idx="0">
                  <c:v>ปริมาณการใช้กระดาษต่อจำนวนพนักงาน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กระดาษ!$A$5:$A$16</c:f>
              <c:strCache/>
            </c:strRef>
          </c:cat>
          <c:val>
            <c:numRef>
              <c:f>กระดาษ!$F$5:$F$16</c:f>
              <c:numCache/>
            </c:numRef>
          </c:val>
          <c:shape val="box"/>
        </c:ser>
        <c:shape val="box"/>
        <c:axId val="1656196"/>
        <c:axId val="14905765"/>
      </c:bar3DChart>
      <c:catAx>
        <c:axId val="16561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905765"/>
        <c:crosses val="autoZero"/>
        <c:auto val="1"/>
        <c:lblOffset val="100"/>
        <c:tickLblSkip val="1"/>
        <c:noMultiLvlLbl val="0"/>
      </c:catAx>
      <c:valAx>
        <c:axId val="149057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5619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ปริมาณการใช้กระดาษ (กิโลกรัม) ประจำปี 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2564</a:t>
            </a:r>
          </a:p>
        </c:rich>
      </c:tx>
      <c:layout>
        <c:manualLayout>
          <c:xMode val="factor"/>
          <c:yMode val="factor"/>
          <c:x val="-0.00125"/>
          <c:y val="-0.01525"/>
        </c:manualLayout>
      </c:layout>
      <c:spPr>
        <a:noFill/>
        <a:ln w="3175">
          <a:noFill/>
        </a:ln>
      </c:spPr>
    </c:title>
    <c:view3D>
      <c:rotX val="15"/>
      <c:hPercent val="58"/>
      <c:rotY val="20"/>
      <c:depthPercent val="100"/>
      <c:rAngAx val="1"/>
    </c:view3D>
    <c:plotArea>
      <c:layout>
        <c:manualLayout>
          <c:xMode val="edge"/>
          <c:yMode val="edge"/>
          <c:x val="0.013"/>
          <c:y val="0.1075"/>
          <c:w val="0.972"/>
          <c:h val="0.87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กระดาษ!$D$4</c:f>
              <c:strCache>
                <c:ptCount val="1"/>
                <c:pt idx="0">
                  <c:v>ปริมาณ
กระดาษ/เดือน (กิโลกรัม)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กระดาษ!$A$5:$A$16</c:f>
              <c:strCache/>
            </c:strRef>
          </c:cat>
          <c:val>
            <c:numRef>
              <c:f>กระดาษ!$D$5:$D$16</c:f>
              <c:numCache/>
            </c:numRef>
          </c:val>
          <c:shape val="box"/>
        </c:ser>
        <c:shape val="box"/>
        <c:axId val="67043022"/>
        <c:axId val="66516287"/>
      </c:bar3DChart>
      <c:catAx>
        <c:axId val="670430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516287"/>
        <c:crosses val="autoZero"/>
        <c:auto val="1"/>
        <c:lblOffset val="100"/>
        <c:tickLblSkip val="1"/>
        <c:noMultiLvlLbl val="0"/>
      </c:catAx>
      <c:valAx>
        <c:axId val="665162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704302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เปรียบเทียบปริมาณการใช้กระดาษต่อจำนวนพนักงาน 
</a:t>
            </a:r>
            <a:r>
              <a:rPr lang="en-US" cap="none" sz="1400" b="0" i="0" u="none" baseline="0">
                <a:solidFill>
                  <a:srgbClr val="FF0000"/>
                </a:solidFill>
              </a:rPr>
              <a:t>2562-2564</a:t>
            </a:r>
          </a:p>
        </c:rich>
      </c:tx>
      <c:layout>
        <c:manualLayout>
          <c:xMode val="factor"/>
          <c:yMode val="factor"/>
          <c:x val="-0.01425"/>
          <c:y val="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25"/>
          <c:y val="0.142"/>
          <c:w val="0.98175"/>
          <c:h val="0.79625"/>
        </c:manualLayout>
      </c:layout>
      <c:lineChart>
        <c:grouping val="standard"/>
        <c:varyColors val="0"/>
        <c:ser>
          <c:idx val="0"/>
          <c:order val="0"/>
          <c:tx>
            <c:strRef>
              <c:f>'กระดาษ-เปรียบเทียบ'!$G$4</c:f>
              <c:strCache>
                <c:ptCount val="1"/>
                <c:pt idx="0">
                  <c:v>2562  ปริมาณการใช้กระดาษต่อจำนวนพนักงาน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'กระดาษ-เปรียบเทียบ'!$A$5:$A$16</c:f>
              <c:strCache/>
            </c:strRef>
          </c:cat>
          <c:val>
            <c:numRef>
              <c:f>'กระดาษ-เปรียบเทียบ'!$G$5:$G$16</c:f>
              <c:numCache/>
            </c:numRef>
          </c:val>
          <c:smooth val="0"/>
        </c:ser>
        <c:ser>
          <c:idx val="1"/>
          <c:order val="1"/>
          <c:tx>
            <c:strRef>
              <c:f>'กระดาษ-เปรียบเทียบ'!$H$4</c:f>
              <c:strCache>
                <c:ptCount val="1"/>
                <c:pt idx="0">
                  <c:v>2564  ปริมาณการใช้กระดาษต่อจำนวนพนักงาน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'กระดาษ-เปรียบเทียบ'!$A$5:$A$16</c:f>
              <c:strCache/>
            </c:strRef>
          </c:cat>
          <c:val>
            <c:numRef>
              <c:f>'กระดาษ-เปรียบเทียบ'!$H$5:$H$16</c:f>
              <c:numCache/>
            </c:numRef>
          </c:val>
          <c:smooth val="0"/>
        </c:ser>
        <c:ser>
          <c:idx val="2"/>
          <c:order val="2"/>
          <c:tx>
            <c:strRef>
              <c:f>'กระดาษ-เปรียบเทียบ'!$I$4</c:f>
              <c:strCache>
                <c:ptCount val="1"/>
                <c:pt idx="0">
                  <c:v>2564  เป้าหมาย  ลด 20 %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Pt>
            <c:idx val="7"/>
            <c:spPr>
              <a:solidFill>
                <a:srgbClr val="9BBB59"/>
              </a:solidFill>
              <a:ln w="25400">
                <a:solidFill>
                  <a:srgbClr val="99CC00"/>
                </a:solidFill>
                <a:prstDash val="sysDot"/>
              </a:ln>
            </c:spPr>
            <c:marker>
              <c:size val="5"/>
              <c:spPr>
                <a:solidFill>
                  <a:srgbClr val="969696"/>
                </a:solidFill>
                <a:ln>
                  <a:solidFill>
                    <a:srgbClr val="99CC00"/>
                  </a:solidFill>
                </a:ln>
              </c:spPr>
            </c:marker>
          </c:dPt>
          <c:cat>
            <c:strRef>
              <c:f>'กระดาษ-เปรียบเทียบ'!$A$5:$A$16</c:f>
              <c:strCache/>
            </c:strRef>
          </c:cat>
          <c:val>
            <c:numRef>
              <c:f>'กระดาษ-เปรียบเทียบ'!$I$5:$I$16</c:f>
              <c:numCache/>
            </c:numRef>
          </c:val>
          <c:smooth val="0"/>
        </c:ser>
        <c:marker val="1"/>
        <c:axId val="61775672"/>
        <c:axId val="19110137"/>
      </c:lineChart>
      <c:catAx>
        <c:axId val="617756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9110137"/>
        <c:crosses val="autoZero"/>
        <c:auto val="1"/>
        <c:lblOffset val="100"/>
        <c:tickLblSkip val="1"/>
        <c:noMultiLvlLbl val="0"/>
      </c:catAx>
      <c:valAx>
        <c:axId val="1911013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1775672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735"/>
          <c:y val="0.9185"/>
          <c:w val="0.8245"/>
          <c:h val="0.07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เปรียบเทียบปริมาณการใช้กระดาษ (กิโลกรัม)
</a:t>
            </a:r>
            <a:r>
              <a:rPr lang="en-US" cap="none" sz="1400" b="0" i="0" u="none" baseline="0">
                <a:solidFill>
                  <a:srgbClr val="FF0000"/>
                </a:solidFill>
              </a:rPr>
              <a:t>2562-2564</a:t>
            </a:r>
          </a:p>
        </c:rich>
      </c:tx>
      <c:layout>
        <c:manualLayout>
          <c:xMode val="factor"/>
          <c:yMode val="factor"/>
          <c:x val="-0.0045"/>
          <c:y val="-0.00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435"/>
          <c:w val="0.9815"/>
          <c:h val="0.7945"/>
        </c:manualLayout>
      </c:layout>
      <c:lineChart>
        <c:grouping val="standard"/>
        <c:varyColors val="0"/>
        <c:ser>
          <c:idx val="0"/>
          <c:order val="0"/>
          <c:tx>
            <c:strRef>
              <c:f>'กระดาษ-เปรียบเทียบ'!$B$4</c:f>
              <c:strCache>
                <c:ptCount val="1"/>
                <c:pt idx="0">
                  <c:v>2562  ปริมาณการใช้กระดาษ/เดือน (กิโลกรัม)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'กระดาษ-เปรียบเทียบ'!$A$5:$A$16</c:f>
              <c:strCache/>
            </c:strRef>
          </c:cat>
          <c:val>
            <c:numRef>
              <c:f>'กระดาษ-เปรียบเทียบ'!$B$5:$B$16</c:f>
              <c:numCache/>
            </c:numRef>
          </c:val>
          <c:smooth val="0"/>
        </c:ser>
        <c:ser>
          <c:idx val="1"/>
          <c:order val="1"/>
          <c:tx>
            <c:strRef>
              <c:f>'กระดาษ-เปรียบเทียบ'!$C$4</c:f>
              <c:strCache>
                <c:ptCount val="1"/>
                <c:pt idx="0">
                  <c:v>2564  ปริมาณการใช้กระดาษ/เดือน (กิโลกรัม)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'กระดาษ-เปรียบเทียบ'!$A$5:$A$16</c:f>
              <c:strCache/>
            </c:strRef>
          </c:cat>
          <c:val>
            <c:numRef>
              <c:f>'กระดาษ-เปรียบเทียบ'!$C$5:$C$16</c:f>
              <c:numCache/>
            </c:numRef>
          </c:val>
          <c:smooth val="0"/>
        </c:ser>
        <c:ser>
          <c:idx val="2"/>
          <c:order val="2"/>
          <c:tx>
            <c:strRef>
              <c:f>'กระดาษ-เปรียบเทียบ'!$D$4</c:f>
              <c:strCache>
                <c:ptCount val="1"/>
                <c:pt idx="0">
                  <c:v>2564  เป้าหมาย  ลด 20 %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'กระดาษ-เปรียบเทียบ'!$A$5:$A$16</c:f>
              <c:strCache/>
            </c:strRef>
          </c:cat>
          <c:val>
            <c:numRef>
              <c:f>'กระดาษ-เปรียบเทียบ'!$D$5:$D$16</c:f>
              <c:numCache/>
            </c:numRef>
          </c:val>
          <c:smooth val="0"/>
        </c:ser>
        <c:marker val="1"/>
        <c:axId val="37773506"/>
        <c:axId val="4417235"/>
      </c:lineChart>
      <c:catAx>
        <c:axId val="377735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417235"/>
        <c:crosses val="autoZero"/>
        <c:auto val="1"/>
        <c:lblOffset val="100"/>
        <c:tickLblSkip val="1"/>
        <c:noMultiLvlLbl val="0"/>
      </c:catAx>
      <c:valAx>
        <c:axId val="441723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7773506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4925"/>
          <c:y val="0.91575"/>
          <c:w val="0.93975"/>
          <c:h val="0.06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20</xdr:row>
      <xdr:rowOff>19050</xdr:rowOff>
    </xdr:from>
    <xdr:to>
      <xdr:col>5</xdr:col>
      <xdr:colOff>1066800</xdr:colOff>
      <xdr:row>34</xdr:row>
      <xdr:rowOff>0</xdr:rowOff>
    </xdr:to>
    <xdr:graphicFrame>
      <xdr:nvGraphicFramePr>
        <xdr:cNvPr id="1" name="Chart 4"/>
        <xdr:cNvGraphicFramePr/>
      </xdr:nvGraphicFramePr>
      <xdr:xfrm>
        <a:off x="123825" y="7391400"/>
        <a:ext cx="63627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39</xdr:row>
      <xdr:rowOff>9525</xdr:rowOff>
    </xdr:from>
    <xdr:to>
      <xdr:col>5</xdr:col>
      <xdr:colOff>1038225</xdr:colOff>
      <xdr:row>53</xdr:row>
      <xdr:rowOff>28575</xdr:rowOff>
    </xdr:to>
    <xdr:graphicFrame>
      <xdr:nvGraphicFramePr>
        <xdr:cNvPr id="2" name="Chart 2"/>
        <xdr:cNvGraphicFramePr/>
      </xdr:nvGraphicFramePr>
      <xdr:xfrm>
        <a:off x="104775" y="10953750"/>
        <a:ext cx="6353175" cy="2286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32</xdr:row>
      <xdr:rowOff>314325</xdr:rowOff>
    </xdr:from>
    <xdr:to>
      <xdr:col>8</xdr:col>
      <xdr:colOff>647700</xdr:colOff>
      <xdr:row>44</xdr:row>
      <xdr:rowOff>314325</xdr:rowOff>
    </xdr:to>
    <xdr:graphicFrame>
      <xdr:nvGraphicFramePr>
        <xdr:cNvPr id="1" name="แผนภูมิ 1"/>
        <xdr:cNvGraphicFramePr/>
      </xdr:nvGraphicFramePr>
      <xdr:xfrm>
        <a:off x="57150" y="11449050"/>
        <a:ext cx="68770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47</xdr:row>
      <xdr:rowOff>57150</xdr:rowOff>
    </xdr:from>
    <xdr:to>
      <xdr:col>8</xdr:col>
      <xdr:colOff>638175</xdr:colOff>
      <xdr:row>59</xdr:row>
      <xdr:rowOff>19050</xdr:rowOff>
    </xdr:to>
    <xdr:graphicFrame>
      <xdr:nvGraphicFramePr>
        <xdr:cNvPr id="2" name="แผนภูมิ 2"/>
        <xdr:cNvGraphicFramePr/>
      </xdr:nvGraphicFramePr>
      <xdr:xfrm>
        <a:off x="47625" y="16049625"/>
        <a:ext cx="6877050" cy="3848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17;&#3627;&#3634;&#3623;&#3636;&#3607;&#3618;&#3634;&#3621;&#3633;&#3618;&#3649;&#3617;&#3656;&#3650;&#3592;&#3657;\Green%20office%20Maejo%20Universty%20&#3626;&#3609;&#3629;.2017\&#3626;&#3635;&#3609;&#3633;&#3585;&#3591;&#3634;&#3609;&#3617;&#3627;&#3634;&#3623;&#3636;&#3607;&#3618;&#3634;&#3621;&#3633;&#3618;%20%20Green%20Office%2062%20(&#3627;&#3617;&#3623;&#3604;%203)\&#3627;&#3617;&#3623;&#3604;%203%20&#3586;&#3657;&#3629;%203.3(1)%20&#3610;&#3633;&#3609;&#3607;&#3638;&#3585;&#3585;&#3634;&#3619;&#3651;&#3594;&#3657;&#3585;&#3619;&#3632;&#3604;&#3634;&#3625;%206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ชนิดกระดาษะ สนอ.62"/>
      <sheetName val="กระดาษ"/>
      <sheetName val="กระดาษ-เปรียบเทียบ"/>
    </sheetNames>
    <sheetDataSet>
      <sheetData sheetId="1">
        <row r="5">
          <cell r="D5">
            <v>680.2</v>
          </cell>
          <cell r="F5">
            <v>3.4010000000000002</v>
          </cell>
        </row>
        <row r="6">
          <cell r="D6">
            <v>490.40000000000003</v>
          </cell>
          <cell r="F6">
            <v>2.452</v>
          </cell>
        </row>
        <row r="7">
          <cell r="D7">
            <v>446.75000000000006</v>
          </cell>
          <cell r="F7">
            <v>2.23375</v>
          </cell>
        </row>
        <row r="8">
          <cell r="D8">
            <v>465.5</v>
          </cell>
          <cell r="F8">
            <v>2.3275</v>
          </cell>
        </row>
        <row r="9">
          <cell r="D9">
            <v>591.5000000000001</v>
          </cell>
          <cell r="F9">
            <v>2.9575000000000005</v>
          </cell>
        </row>
        <row r="10">
          <cell r="D10">
            <v>523.1</v>
          </cell>
          <cell r="F10">
            <v>2.6155</v>
          </cell>
        </row>
        <row r="11">
          <cell r="D11">
            <v>516.85</v>
          </cell>
          <cell r="F11">
            <v>2.58425</v>
          </cell>
        </row>
        <row r="12">
          <cell r="D12">
            <v>616.71</v>
          </cell>
          <cell r="F12">
            <v>3.0835500000000002</v>
          </cell>
        </row>
        <row r="13">
          <cell r="D13">
            <v>554.2</v>
          </cell>
          <cell r="F13">
            <v>2.7710000000000004</v>
          </cell>
        </row>
        <row r="14">
          <cell r="D14">
            <v>579.0500000000001</v>
          </cell>
          <cell r="F14">
            <v>2.8952500000000003</v>
          </cell>
        </row>
        <row r="15">
          <cell r="D15">
            <v>558.21</v>
          </cell>
          <cell r="F15">
            <v>2.7910500000000003</v>
          </cell>
        </row>
        <row r="16">
          <cell r="D16">
            <v>607.1500000000001</v>
          </cell>
          <cell r="F16">
            <v>3.0357500000000006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7"/>
  <sheetViews>
    <sheetView zoomScale="95" zoomScaleNormal="95" zoomScalePageLayoutView="0" workbookViewId="0" topLeftCell="A4">
      <pane ySplit="1848" topLeftCell="A73" activePane="bottomLeft" state="split"/>
      <selection pane="topLeft" activeCell="E4" sqref="E1:H16384"/>
      <selection pane="bottomLeft" activeCell="O73" sqref="O73"/>
    </sheetView>
  </sheetViews>
  <sheetFormatPr defaultColWidth="9.140625" defaultRowHeight="12.75"/>
  <cols>
    <col min="1" max="1" width="8.8515625" style="24" customWidth="1"/>
    <col min="2" max="2" width="10.8515625" style="25" customWidth="1"/>
    <col min="3" max="3" width="12.7109375" style="25" customWidth="1"/>
    <col min="4" max="4" width="7.00390625" style="78" customWidth="1"/>
    <col min="5" max="5" width="8.28125" style="90" customWidth="1"/>
    <col min="6" max="7" width="8.421875" style="53" customWidth="1"/>
    <col min="8" max="8" width="8.421875" style="95" customWidth="1"/>
    <col min="9" max="9" width="8.28125" style="94" customWidth="1"/>
    <col min="10" max="10" width="9.00390625" style="25" customWidth="1"/>
    <col min="11" max="11" width="12.7109375" style="56" customWidth="1"/>
    <col min="12" max="12" width="12.7109375" style="57" customWidth="1"/>
    <col min="13" max="16384" width="8.8515625" style="25" customWidth="1"/>
  </cols>
  <sheetData>
    <row r="1" spans="2:12" ht="26.25">
      <c r="B1" s="20" t="s">
        <v>20</v>
      </c>
      <c r="C1" s="20"/>
      <c r="D1" s="76"/>
      <c r="E1" s="87"/>
      <c r="F1" s="21"/>
      <c r="G1" s="21"/>
      <c r="H1" s="97"/>
      <c r="I1" s="91"/>
      <c r="J1" s="20"/>
      <c r="K1" s="22"/>
      <c r="L1" s="23"/>
    </row>
    <row r="2" spans="2:12" ht="26.25">
      <c r="B2" s="26" t="s">
        <v>21</v>
      </c>
      <c r="C2" s="27"/>
      <c r="D2" s="77"/>
      <c r="E2" s="88"/>
      <c r="F2" s="28"/>
      <c r="G2" s="28"/>
      <c r="H2" s="98"/>
      <c r="I2" s="92"/>
      <c r="J2" s="27"/>
      <c r="K2" s="29"/>
      <c r="L2" s="30"/>
    </row>
    <row r="4" spans="1:12" s="36" customFormat="1" ht="84" customHeight="1">
      <c r="A4" s="35"/>
      <c r="B4" s="31" t="s">
        <v>22</v>
      </c>
      <c r="C4" s="31" t="s">
        <v>23</v>
      </c>
      <c r="D4" s="79" t="s">
        <v>36</v>
      </c>
      <c r="E4" s="89" t="s">
        <v>32</v>
      </c>
      <c r="F4" s="32" t="s">
        <v>24</v>
      </c>
      <c r="G4" s="32" t="s">
        <v>27</v>
      </c>
      <c r="H4" s="99" t="s">
        <v>35</v>
      </c>
      <c r="I4" s="93" t="s">
        <v>33</v>
      </c>
      <c r="J4" s="31" t="s">
        <v>25</v>
      </c>
      <c r="K4" s="33" t="s">
        <v>26</v>
      </c>
      <c r="L4" s="34" t="s">
        <v>34</v>
      </c>
    </row>
    <row r="5" spans="2:20" s="24" customFormat="1" ht="23.25" customHeight="1">
      <c r="B5" s="25"/>
      <c r="C5" s="25"/>
      <c r="D5" s="78"/>
      <c r="E5" s="90"/>
      <c r="F5" s="53"/>
      <c r="G5" s="53"/>
      <c r="H5" s="95"/>
      <c r="I5" s="94"/>
      <c r="J5" s="25"/>
      <c r="K5" s="54"/>
      <c r="L5" s="55"/>
      <c r="M5" s="25"/>
      <c r="N5" s="25"/>
      <c r="O5" s="25"/>
      <c r="P5" s="25"/>
      <c r="Q5" s="25"/>
      <c r="R5" s="25"/>
      <c r="S5" s="25"/>
      <c r="T5" s="25"/>
    </row>
    <row r="6" spans="2:20" s="24" customFormat="1" ht="23.25">
      <c r="B6" s="51">
        <v>23377</v>
      </c>
      <c r="C6" s="52" t="s">
        <v>28</v>
      </c>
      <c r="D6" s="80"/>
      <c r="E6" s="80"/>
      <c r="F6" s="37"/>
      <c r="G6" s="37"/>
      <c r="H6" s="100">
        <f>20+15+30+10+30+35</f>
        <v>140</v>
      </c>
      <c r="I6" s="69">
        <f>SUM(F6:H6)</f>
        <v>140</v>
      </c>
      <c r="J6" s="38">
        <v>2.18</v>
      </c>
      <c r="K6" s="128">
        <f>H6*J6</f>
        <v>305.20000000000005</v>
      </c>
      <c r="L6" s="73">
        <f>"90"*I6</f>
        <v>12600</v>
      </c>
      <c r="M6" s="25"/>
      <c r="N6" s="25"/>
      <c r="O6" s="25"/>
      <c r="P6" s="25"/>
      <c r="Q6" s="25"/>
      <c r="R6" s="25"/>
      <c r="S6" s="25"/>
      <c r="T6" s="25"/>
    </row>
    <row r="7" spans="2:20" s="24" customFormat="1" ht="23.25">
      <c r="B7" s="39"/>
      <c r="C7" s="40" t="s">
        <v>29</v>
      </c>
      <c r="D7" s="81"/>
      <c r="E7" s="81"/>
      <c r="F7" s="41"/>
      <c r="G7" s="41"/>
      <c r="H7" s="71">
        <f>10+20+10+5+10</f>
        <v>55</v>
      </c>
      <c r="I7" s="70">
        <f>SUM(F7:H7)</f>
        <v>55</v>
      </c>
      <c r="J7" s="42">
        <v>2.49</v>
      </c>
      <c r="K7" s="68">
        <f>H7*J7</f>
        <v>136.95000000000002</v>
      </c>
      <c r="L7" s="43">
        <f>"105"*I7</f>
        <v>5775</v>
      </c>
      <c r="M7" s="25"/>
      <c r="N7" s="25"/>
      <c r="O7" s="25"/>
      <c r="P7" s="25"/>
      <c r="Q7" s="25"/>
      <c r="R7" s="25"/>
      <c r="S7" s="25"/>
      <c r="T7" s="25"/>
    </row>
    <row r="8" spans="2:20" s="24" customFormat="1" ht="23.25">
      <c r="B8" s="39"/>
      <c r="C8" s="44" t="s">
        <v>30</v>
      </c>
      <c r="D8" s="96"/>
      <c r="E8" s="81"/>
      <c r="F8" s="41"/>
      <c r="G8" s="41"/>
      <c r="H8" s="71"/>
      <c r="I8" s="70"/>
      <c r="J8" s="42">
        <v>2.69</v>
      </c>
      <c r="K8" s="68">
        <f>H8*J8</f>
        <v>0</v>
      </c>
      <c r="L8" s="45"/>
      <c r="M8" s="25"/>
      <c r="N8" s="25"/>
      <c r="O8" s="25"/>
      <c r="P8" s="25"/>
      <c r="Q8" s="25"/>
      <c r="R8" s="25"/>
      <c r="S8" s="25"/>
      <c r="T8" s="25"/>
    </row>
    <row r="9" spans="2:20" s="24" customFormat="1" ht="23.25">
      <c r="B9" s="39"/>
      <c r="C9" s="44" t="s">
        <v>31</v>
      </c>
      <c r="D9" s="96"/>
      <c r="E9" s="81"/>
      <c r="F9" s="41"/>
      <c r="G9" s="41"/>
      <c r="H9" s="71"/>
      <c r="I9" s="70"/>
      <c r="J9" s="42">
        <v>3.08</v>
      </c>
      <c r="K9" s="129">
        <f>H9*J9</f>
        <v>0</v>
      </c>
      <c r="L9" s="45"/>
      <c r="M9" s="25"/>
      <c r="N9" s="25"/>
      <c r="O9" s="25"/>
      <c r="P9" s="25"/>
      <c r="Q9" s="25"/>
      <c r="R9" s="25"/>
      <c r="S9" s="25"/>
      <c r="T9" s="25"/>
    </row>
    <row r="10" spans="2:20" s="24" customFormat="1" ht="23.25">
      <c r="B10" s="46" t="s">
        <v>2</v>
      </c>
      <c r="C10" s="47"/>
      <c r="D10" s="82">
        <f>SUM(D6:D9)</f>
        <v>0</v>
      </c>
      <c r="E10" s="82">
        <f>SUM(E6:E9)</f>
        <v>0</v>
      </c>
      <c r="F10" s="86"/>
      <c r="G10" s="86"/>
      <c r="H10" s="75">
        <f>SUM(H6:H9)</f>
        <v>195</v>
      </c>
      <c r="I10" s="75">
        <f>SUM(I6:I9)</f>
        <v>195</v>
      </c>
      <c r="J10" s="74"/>
      <c r="K10" s="49">
        <f>SUM(K6:K9)</f>
        <v>442.1500000000001</v>
      </c>
      <c r="L10" s="50">
        <f>SUM(L6:L9)</f>
        <v>18375</v>
      </c>
      <c r="M10" s="25"/>
      <c r="N10" s="25"/>
      <c r="O10" s="25"/>
      <c r="P10" s="25"/>
      <c r="Q10" s="25"/>
      <c r="R10" s="25"/>
      <c r="S10" s="25"/>
      <c r="T10" s="25"/>
    </row>
    <row r="11" spans="2:20" s="24" customFormat="1" ht="23.25" customHeight="1">
      <c r="B11" s="25"/>
      <c r="C11" s="25"/>
      <c r="D11" s="78"/>
      <c r="E11" s="90"/>
      <c r="F11" s="53"/>
      <c r="G11" s="53"/>
      <c r="H11" s="95"/>
      <c r="I11" s="94"/>
      <c r="J11" s="25"/>
      <c r="K11" s="54"/>
      <c r="L11" s="55"/>
      <c r="M11" s="25"/>
      <c r="N11" s="25"/>
      <c r="O11" s="25"/>
      <c r="P11" s="25"/>
      <c r="Q11" s="25"/>
      <c r="R11" s="25"/>
      <c r="S11" s="25"/>
      <c r="T11" s="25"/>
    </row>
    <row r="12" spans="2:20" s="24" customFormat="1" ht="23.25">
      <c r="B12" s="51">
        <v>23408</v>
      </c>
      <c r="C12" s="52" t="s">
        <v>28</v>
      </c>
      <c r="D12" s="80"/>
      <c r="E12" s="80"/>
      <c r="F12" s="37"/>
      <c r="G12" s="37"/>
      <c r="H12" s="100">
        <f>30+20+25</f>
        <v>75</v>
      </c>
      <c r="I12" s="69">
        <f>SUM(F12:H12)</f>
        <v>75</v>
      </c>
      <c r="J12" s="38">
        <v>2.18</v>
      </c>
      <c r="K12" s="128">
        <f>H12*J12</f>
        <v>163.5</v>
      </c>
      <c r="L12" s="73">
        <f>"90"*I12</f>
        <v>6750</v>
      </c>
      <c r="M12" s="25"/>
      <c r="N12" s="25"/>
      <c r="O12" s="25"/>
      <c r="P12" s="25"/>
      <c r="Q12" s="25"/>
      <c r="R12" s="25"/>
      <c r="S12" s="25"/>
      <c r="T12" s="25"/>
    </row>
    <row r="13" spans="2:20" s="24" customFormat="1" ht="23.25">
      <c r="B13" s="39"/>
      <c r="C13" s="40" t="s">
        <v>29</v>
      </c>
      <c r="D13" s="81"/>
      <c r="E13" s="81"/>
      <c r="F13" s="41"/>
      <c r="G13" s="41"/>
      <c r="H13" s="71">
        <f>5+20+25+15+10+5+10</f>
        <v>90</v>
      </c>
      <c r="I13" s="70">
        <f>SUM(F13:H13)</f>
        <v>90</v>
      </c>
      <c r="J13" s="42">
        <v>2.49</v>
      </c>
      <c r="K13" s="68">
        <f>H13*J13</f>
        <v>224.10000000000002</v>
      </c>
      <c r="L13" s="43">
        <f>"105"*I13</f>
        <v>9450</v>
      </c>
      <c r="M13" s="25"/>
      <c r="N13" s="25"/>
      <c r="O13" s="25"/>
      <c r="P13" s="25"/>
      <c r="Q13" s="25"/>
      <c r="R13" s="25"/>
      <c r="S13" s="25"/>
      <c r="T13" s="25"/>
    </row>
    <row r="14" spans="2:20" s="24" customFormat="1" ht="23.25">
      <c r="B14" s="39"/>
      <c r="C14" s="44" t="s">
        <v>30</v>
      </c>
      <c r="D14" s="96"/>
      <c r="E14" s="81"/>
      <c r="F14" s="41"/>
      <c r="G14" s="41"/>
      <c r="H14" s="71"/>
      <c r="I14" s="70"/>
      <c r="J14" s="42">
        <v>2.69</v>
      </c>
      <c r="K14" s="68">
        <f>H14*J14</f>
        <v>0</v>
      </c>
      <c r="L14" s="45"/>
      <c r="M14" s="25"/>
      <c r="N14" s="25"/>
      <c r="O14" s="25"/>
      <c r="P14" s="25"/>
      <c r="Q14" s="25"/>
      <c r="R14" s="25"/>
      <c r="S14" s="25"/>
      <c r="T14" s="25"/>
    </row>
    <row r="15" spans="2:20" s="24" customFormat="1" ht="23.25">
      <c r="B15" s="39"/>
      <c r="C15" s="44" t="s">
        <v>31</v>
      </c>
      <c r="D15" s="96"/>
      <c r="E15" s="81"/>
      <c r="F15" s="41"/>
      <c r="G15" s="41"/>
      <c r="H15" s="71"/>
      <c r="I15" s="70"/>
      <c r="J15" s="42">
        <v>3.08</v>
      </c>
      <c r="K15" s="129">
        <f>H15*J15</f>
        <v>0</v>
      </c>
      <c r="L15" s="45"/>
      <c r="M15" s="25"/>
      <c r="N15" s="25"/>
      <c r="O15" s="25"/>
      <c r="P15" s="25"/>
      <c r="Q15" s="25"/>
      <c r="R15" s="25"/>
      <c r="S15" s="25"/>
      <c r="T15" s="25"/>
    </row>
    <row r="16" spans="2:20" s="24" customFormat="1" ht="23.25">
      <c r="B16" s="46" t="s">
        <v>2</v>
      </c>
      <c r="C16" s="47"/>
      <c r="D16" s="82">
        <f>SUM(D12:D15)</f>
        <v>0</v>
      </c>
      <c r="E16" s="82">
        <f>SUM(E12:E15)</f>
        <v>0</v>
      </c>
      <c r="F16" s="86"/>
      <c r="G16" s="48"/>
      <c r="H16" s="75">
        <f>SUM(H12:H15)</f>
        <v>165</v>
      </c>
      <c r="I16" s="75">
        <f>SUM(I12:I15)</f>
        <v>165</v>
      </c>
      <c r="J16" s="74"/>
      <c r="K16" s="49">
        <f>SUM(K12:K15)</f>
        <v>387.6</v>
      </c>
      <c r="L16" s="50">
        <f>SUM(L12:L15)</f>
        <v>16200</v>
      </c>
      <c r="M16" s="25"/>
      <c r="N16" s="25"/>
      <c r="O16" s="25"/>
      <c r="P16" s="25"/>
      <c r="Q16" s="25"/>
      <c r="R16" s="25"/>
      <c r="S16" s="25"/>
      <c r="T16" s="25"/>
    </row>
    <row r="17" spans="2:20" s="24" customFormat="1" ht="23.25" customHeight="1">
      <c r="B17" s="25"/>
      <c r="C17" s="25"/>
      <c r="D17" s="78"/>
      <c r="E17" s="90"/>
      <c r="F17" s="53"/>
      <c r="G17" s="53"/>
      <c r="H17" s="95"/>
      <c r="I17" s="94"/>
      <c r="J17" s="25"/>
      <c r="K17" s="54"/>
      <c r="L17" s="55"/>
      <c r="M17" s="25"/>
      <c r="N17" s="25"/>
      <c r="O17" s="25"/>
      <c r="P17" s="25"/>
      <c r="Q17" s="25"/>
      <c r="R17" s="25"/>
      <c r="S17" s="25"/>
      <c r="T17" s="25"/>
    </row>
    <row r="18" spans="2:20" s="24" customFormat="1" ht="23.25">
      <c r="B18" s="51">
        <v>23437</v>
      </c>
      <c r="C18" s="52" t="s">
        <v>28</v>
      </c>
      <c r="D18" s="80"/>
      <c r="E18" s="80"/>
      <c r="F18" s="37"/>
      <c r="G18" s="37"/>
      <c r="H18" s="100">
        <f>25+30+20+30+25+25+35</f>
        <v>190</v>
      </c>
      <c r="I18" s="69">
        <f>SUM(F18:H18)</f>
        <v>190</v>
      </c>
      <c r="J18" s="38">
        <v>2.18</v>
      </c>
      <c r="K18" s="128">
        <f>H18*J18</f>
        <v>414.20000000000005</v>
      </c>
      <c r="L18" s="73">
        <f>"90"*I18</f>
        <v>17100</v>
      </c>
      <c r="M18" s="25"/>
      <c r="N18" s="25"/>
      <c r="O18" s="25"/>
      <c r="P18" s="25"/>
      <c r="Q18" s="25"/>
      <c r="R18" s="25"/>
      <c r="S18" s="25"/>
      <c r="T18" s="25"/>
    </row>
    <row r="19" spans="2:20" s="24" customFormat="1" ht="23.25">
      <c r="B19" s="39"/>
      <c r="C19" s="40" t="s">
        <v>29</v>
      </c>
      <c r="D19" s="81"/>
      <c r="E19" s="81"/>
      <c r="F19" s="41"/>
      <c r="G19" s="41"/>
      <c r="H19" s="71">
        <f>20+15+10+20+10+20+20</f>
        <v>115</v>
      </c>
      <c r="I19" s="70">
        <f>SUM(F19:H19)</f>
        <v>115</v>
      </c>
      <c r="J19" s="42">
        <v>2.49</v>
      </c>
      <c r="K19" s="68">
        <f>H19*J19</f>
        <v>286.35</v>
      </c>
      <c r="L19" s="43">
        <f>"105"*I19</f>
        <v>12075</v>
      </c>
      <c r="M19" s="25"/>
      <c r="N19" s="25"/>
      <c r="O19" s="25"/>
      <c r="P19" s="25"/>
      <c r="Q19" s="25"/>
      <c r="R19" s="25"/>
      <c r="S19" s="25"/>
      <c r="T19" s="25"/>
    </row>
    <row r="20" spans="2:20" s="24" customFormat="1" ht="23.25">
      <c r="B20" s="39"/>
      <c r="C20" s="44" t="s">
        <v>30</v>
      </c>
      <c r="D20" s="96"/>
      <c r="E20" s="81"/>
      <c r="F20" s="41"/>
      <c r="G20" s="41"/>
      <c r="H20" s="71"/>
      <c r="I20" s="70"/>
      <c r="J20" s="42">
        <v>2.69</v>
      </c>
      <c r="K20" s="68">
        <f>H20*J20</f>
        <v>0</v>
      </c>
      <c r="L20" s="45"/>
      <c r="M20" s="25"/>
      <c r="N20" s="25"/>
      <c r="O20" s="25"/>
      <c r="P20" s="25"/>
      <c r="Q20" s="25"/>
      <c r="R20" s="25"/>
      <c r="S20" s="25"/>
      <c r="T20" s="25"/>
    </row>
    <row r="21" spans="2:20" s="24" customFormat="1" ht="23.25">
      <c r="B21" s="39"/>
      <c r="C21" s="44" t="s">
        <v>31</v>
      </c>
      <c r="D21" s="96"/>
      <c r="E21" s="81"/>
      <c r="F21" s="41"/>
      <c r="G21" s="41"/>
      <c r="H21" s="71"/>
      <c r="I21" s="70"/>
      <c r="J21" s="42">
        <v>3.08</v>
      </c>
      <c r="K21" s="129">
        <f>H21*J21</f>
        <v>0</v>
      </c>
      <c r="L21" s="45"/>
      <c r="M21" s="25"/>
      <c r="N21" s="25"/>
      <c r="O21" s="25"/>
      <c r="P21" s="25"/>
      <c r="Q21" s="25"/>
      <c r="R21" s="25"/>
      <c r="S21" s="25"/>
      <c r="T21" s="25"/>
    </row>
    <row r="22" spans="2:20" s="24" customFormat="1" ht="23.25">
      <c r="B22" s="46" t="s">
        <v>2</v>
      </c>
      <c r="C22" s="47"/>
      <c r="D22" s="82">
        <f>SUM(D18:D21)</f>
        <v>0</v>
      </c>
      <c r="E22" s="82">
        <f>SUM(E18:E21)</f>
        <v>0</v>
      </c>
      <c r="F22" s="86"/>
      <c r="G22" s="48"/>
      <c r="H22" s="75">
        <f>SUM(H18:H21)</f>
        <v>305</v>
      </c>
      <c r="I22" s="75">
        <f>SUM(I18:I21)</f>
        <v>305</v>
      </c>
      <c r="J22" s="74"/>
      <c r="K22" s="49">
        <f>SUM(K18:K21)</f>
        <v>700.5500000000001</v>
      </c>
      <c r="L22" s="50">
        <f>SUM(L18:L21)</f>
        <v>29175</v>
      </c>
      <c r="M22" s="25"/>
      <c r="N22" s="25"/>
      <c r="O22" s="25"/>
      <c r="P22" s="25"/>
      <c r="Q22" s="25"/>
      <c r="R22" s="25"/>
      <c r="S22" s="25"/>
      <c r="T22" s="25"/>
    </row>
    <row r="23" spans="2:20" s="24" customFormat="1" ht="23.25" customHeight="1">
      <c r="B23" s="25"/>
      <c r="C23" s="25"/>
      <c r="D23" s="78"/>
      <c r="E23" s="90"/>
      <c r="F23" s="53"/>
      <c r="G23" s="53"/>
      <c r="H23" s="95"/>
      <c r="I23" s="94"/>
      <c r="J23" s="25"/>
      <c r="K23" s="54"/>
      <c r="L23" s="55"/>
      <c r="M23" s="25"/>
      <c r="N23" s="25"/>
      <c r="O23" s="25"/>
      <c r="P23" s="25"/>
      <c r="Q23" s="25"/>
      <c r="R23" s="25"/>
      <c r="S23" s="25"/>
      <c r="T23" s="25"/>
    </row>
    <row r="24" spans="2:20" s="24" customFormat="1" ht="23.25">
      <c r="B24" s="51">
        <v>23102</v>
      </c>
      <c r="C24" s="52" t="s">
        <v>28</v>
      </c>
      <c r="D24" s="80"/>
      <c r="E24" s="80"/>
      <c r="F24" s="37"/>
      <c r="G24" s="37"/>
      <c r="H24" s="100">
        <f>20+25+30+15</f>
        <v>90</v>
      </c>
      <c r="I24" s="69">
        <f>SUM(F24:H24)</f>
        <v>90</v>
      </c>
      <c r="J24" s="38">
        <v>2.18</v>
      </c>
      <c r="K24" s="128">
        <f>H24*J24</f>
        <v>196.20000000000002</v>
      </c>
      <c r="L24" s="73">
        <f>"90"*I24</f>
        <v>8100</v>
      </c>
      <c r="M24" s="25"/>
      <c r="N24" s="25"/>
      <c r="O24" s="25"/>
      <c r="P24" s="25"/>
      <c r="Q24" s="25"/>
      <c r="R24" s="25"/>
      <c r="S24" s="25"/>
      <c r="T24" s="25"/>
    </row>
    <row r="25" spans="2:20" s="24" customFormat="1" ht="23.25">
      <c r="B25" s="39"/>
      <c r="C25" s="40" t="s">
        <v>29</v>
      </c>
      <c r="D25" s="81"/>
      <c r="E25" s="81"/>
      <c r="F25" s="41"/>
      <c r="G25" s="41"/>
      <c r="H25" s="71">
        <f>20</f>
        <v>20</v>
      </c>
      <c r="I25" s="70">
        <f>SUM(F25:H25)</f>
        <v>20</v>
      </c>
      <c r="J25" s="42">
        <v>2.49</v>
      </c>
      <c r="K25" s="68">
        <f>H25*J25</f>
        <v>49.800000000000004</v>
      </c>
      <c r="L25" s="43">
        <f>"105"*I25</f>
        <v>2100</v>
      </c>
      <c r="M25" s="25"/>
      <c r="N25" s="25"/>
      <c r="O25" s="25"/>
      <c r="P25" s="25"/>
      <c r="Q25" s="25"/>
      <c r="R25" s="25"/>
      <c r="S25" s="25"/>
      <c r="T25" s="25"/>
    </row>
    <row r="26" spans="2:20" s="24" customFormat="1" ht="23.25">
      <c r="B26" s="39"/>
      <c r="C26" s="44" t="s">
        <v>30</v>
      </c>
      <c r="D26" s="96"/>
      <c r="E26" s="81"/>
      <c r="F26" s="41"/>
      <c r="G26" s="41"/>
      <c r="H26" s="71"/>
      <c r="I26" s="70"/>
      <c r="J26" s="42">
        <v>2.69</v>
      </c>
      <c r="K26" s="68">
        <f>H26*J26</f>
        <v>0</v>
      </c>
      <c r="L26" s="45"/>
      <c r="M26" s="25"/>
      <c r="N26" s="25"/>
      <c r="O26" s="25"/>
      <c r="P26" s="25"/>
      <c r="Q26" s="25"/>
      <c r="R26" s="25"/>
      <c r="S26" s="25"/>
      <c r="T26" s="25"/>
    </row>
    <row r="27" spans="2:20" s="24" customFormat="1" ht="23.25">
      <c r="B27" s="39"/>
      <c r="C27" s="44" t="s">
        <v>31</v>
      </c>
      <c r="D27" s="96"/>
      <c r="E27" s="81"/>
      <c r="F27" s="41"/>
      <c r="G27" s="41"/>
      <c r="H27" s="71"/>
      <c r="I27" s="70"/>
      <c r="J27" s="42">
        <v>3.08</v>
      </c>
      <c r="K27" s="129">
        <f>H27*J27</f>
        <v>0</v>
      </c>
      <c r="L27" s="45"/>
      <c r="M27" s="25"/>
      <c r="N27" s="25"/>
      <c r="O27" s="25"/>
      <c r="P27" s="25"/>
      <c r="Q27" s="25"/>
      <c r="R27" s="25"/>
      <c r="S27" s="25"/>
      <c r="T27" s="25"/>
    </row>
    <row r="28" spans="2:20" s="24" customFormat="1" ht="23.25">
      <c r="B28" s="155" t="s">
        <v>2</v>
      </c>
      <c r="C28" s="156"/>
      <c r="D28" s="82">
        <f>SUM(D24:D27)</f>
        <v>0</v>
      </c>
      <c r="E28" s="82">
        <f>SUM(E24:E27)</f>
        <v>0</v>
      </c>
      <c r="F28" s="86"/>
      <c r="G28" s="86"/>
      <c r="H28" s="75">
        <f>SUM(H24:H27)</f>
        <v>110</v>
      </c>
      <c r="I28" s="75">
        <f>SUM(I24:I27)</f>
        <v>110</v>
      </c>
      <c r="J28" s="74"/>
      <c r="K28" s="49">
        <f>SUM(K24:K27)</f>
        <v>246.00000000000003</v>
      </c>
      <c r="L28" s="50">
        <f>SUM(L24:L27)</f>
        <v>10200</v>
      </c>
      <c r="M28" s="25"/>
      <c r="N28" s="25"/>
      <c r="O28" s="25"/>
      <c r="P28" s="25"/>
      <c r="Q28" s="25"/>
      <c r="R28" s="25"/>
      <c r="S28" s="25"/>
      <c r="T28" s="25"/>
    </row>
    <row r="29" spans="2:20" s="24" customFormat="1" ht="23.25" customHeight="1">
      <c r="B29" s="25"/>
      <c r="C29" s="25"/>
      <c r="D29" s="78"/>
      <c r="E29" s="90"/>
      <c r="F29" s="53"/>
      <c r="G29" s="53"/>
      <c r="H29" s="95"/>
      <c r="I29" s="94"/>
      <c r="J29" s="25"/>
      <c r="K29" s="56"/>
      <c r="L29" s="57"/>
      <c r="M29" s="25"/>
      <c r="N29" s="25"/>
      <c r="O29" s="25"/>
      <c r="P29" s="25"/>
      <c r="Q29" s="25"/>
      <c r="R29" s="25"/>
      <c r="S29" s="25"/>
      <c r="T29" s="25"/>
    </row>
    <row r="30" spans="2:20" s="24" customFormat="1" ht="23.25">
      <c r="B30" s="51">
        <v>23498</v>
      </c>
      <c r="C30" s="52" t="s">
        <v>28</v>
      </c>
      <c r="D30" s="80"/>
      <c r="E30" s="80"/>
      <c r="F30" s="37"/>
      <c r="G30" s="37"/>
      <c r="H30" s="100">
        <f>25+30+15</f>
        <v>70</v>
      </c>
      <c r="I30" s="69">
        <f>SUM(F30:H30)</f>
        <v>70</v>
      </c>
      <c r="J30" s="38">
        <v>2.18</v>
      </c>
      <c r="K30" s="128">
        <f>H30*J30</f>
        <v>152.60000000000002</v>
      </c>
      <c r="L30" s="73">
        <f>"90"*I30</f>
        <v>6300</v>
      </c>
      <c r="M30" s="25"/>
      <c r="N30" s="25"/>
      <c r="O30" s="25"/>
      <c r="P30" s="25"/>
      <c r="Q30" s="25"/>
      <c r="R30" s="25"/>
      <c r="S30" s="25"/>
      <c r="T30" s="25"/>
    </row>
    <row r="31" spans="2:20" s="24" customFormat="1" ht="23.25">
      <c r="B31" s="39"/>
      <c r="C31" s="40" t="s">
        <v>29</v>
      </c>
      <c r="D31" s="81"/>
      <c r="E31" s="81"/>
      <c r="F31" s="41"/>
      <c r="G31" s="41"/>
      <c r="H31" s="71">
        <f>25+30+15</f>
        <v>70</v>
      </c>
      <c r="I31" s="70">
        <f>SUM(F31:H31)</f>
        <v>70</v>
      </c>
      <c r="J31" s="42">
        <v>2.49</v>
      </c>
      <c r="K31" s="68">
        <f>H31*J31</f>
        <v>174.3</v>
      </c>
      <c r="L31" s="43">
        <f>"105"*I31</f>
        <v>7350</v>
      </c>
      <c r="M31" s="25"/>
      <c r="N31" s="25"/>
      <c r="O31" s="25"/>
      <c r="P31" s="25"/>
      <c r="Q31" s="25"/>
      <c r="R31" s="25"/>
      <c r="S31" s="25"/>
      <c r="T31" s="25"/>
    </row>
    <row r="32" spans="2:20" s="24" customFormat="1" ht="23.25">
      <c r="B32" s="39"/>
      <c r="C32" s="44" t="s">
        <v>30</v>
      </c>
      <c r="D32" s="96"/>
      <c r="E32" s="81"/>
      <c r="F32" s="41"/>
      <c r="G32" s="41"/>
      <c r="H32" s="71"/>
      <c r="I32" s="70"/>
      <c r="J32" s="42">
        <v>2.69</v>
      </c>
      <c r="K32" s="68">
        <f>H32*J32</f>
        <v>0</v>
      </c>
      <c r="L32" s="45"/>
      <c r="M32" s="25"/>
      <c r="N32" s="25"/>
      <c r="O32" s="25"/>
      <c r="P32" s="25"/>
      <c r="Q32" s="25"/>
      <c r="R32" s="25"/>
      <c r="S32" s="25"/>
      <c r="T32" s="25"/>
    </row>
    <row r="33" spans="2:20" s="24" customFormat="1" ht="23.25">
      <c r="B33" s="39"/>
      <c r="C33" s="44" t="s">
        <v>31</v>
      </c>
      <c r="D33" s="96"/>
      <c r="E33" s="81"/>
      <c r="F33" s="41"/>
      <c r="G33" s="41"/>
      <c r="H33" s="71"/>
      <c r="I33" s="70"/>
      <c r="J33" s="42">
        <v>3.08</v>
      </c>
      <c r="K33" s="129">
        <f>H33*J33</f>
        <v>0</v>
      </c>
      <c r="L33" s="45"/>
      <c r="M33" s="25"/>
      <c r="N33" s="25"/>
      <c r="O33" s="25"/>
      <c r="P33" s="25"/>
      <c r="Q33" s="25"/>
      <c r="R33" s="25"/>
      <c r="S33" s="25"/>
      <c r="T33" s="25"/>
    </row>
    <row r="34" spans="2:20" s="24" customFormat="1" ht="23.25">
      <c r="B34" s="155" t="s">
        <v>2</v>
      </c>
      <c r="C34" s="156"/>
      <c r="D34" s="82">
        <f>SUM(D30:D33)</f>
        <v>0</v>
      </c>
      <c r="E34" s="82">
        <f>SUM(E30:E33)</f>
        <v>0</v>
      </c>
      <c r="F34" s="86"/>
      <c r="G34" s="86"/>
      <c r="H34" s="75">
        <f>SUM(H30:H33)</f>
        <v>140</v>
      </c>
      <c r="I34" s="75">
        <f>SUM(I30:I33)</f>
        <v>140</v>
      </c>
      <c r="J34" s="74"/>
      <c r="K34" s="49">
        <f>SUM(K30:K33)</f>
        <v>326.90000000000003</v>
      </c>
      <c r="L34" s="50">
        <f>SUM(L30:L33)</f>
        <v>13650</v>
      </c>
      <c r="M34" s="25"/>
      <c r="N34" s="25"/>
      <c r="O34" s="25"/>
      <c r="P34" s="25"/>
      <c r="Q34" s="25"/>
      <c r="R34" s="25"/>
      <c r="S34" s="25"/>
      <c r="T34" s="25"/>
    </row>
    <row r="35" spans="2:20" s="24" customFormat="1" ht="23.25" customHeight="1">
      <c r="B35" s="25"/>
      <c r="C35" s="25"/>
      <c r="D35" s="78"/>
      <c r="E35" s="90"/>
      <c r="F35" s="53"/>
      <c r="G35" s="53"/>
      <c r="H35" s="95"/>
      <c r="I35" s="94"/>
      <c r="J35" s="25"/>
      <c r="K35" s="54"/>
      <c r="L35" s="55"/>
      <c r="M35" s="25"/>
      <c r="N35" s="25"/>
      <c r="O35" s="25"/>
      <c r="P35" s="25"/>
      <c r="Q35" s="25"/>
      <c r="R35" s="25"/>
      <c r="S35" s="25"/>
      <c r="T35" s="25"/>
    </row>
    <row r="36" spans="2:20" s="24" customFormat="1" ht="23.25">
      <c r="B36" s="51">
        <v>23529</v>
      </c>
      <c r="C36" s="52" t="s">
        <v>28</v>
      </c>
      <c r="D36" s="80"/>
      <c r="E36" s="80"/>
      <c r="F36" s="37"/>
      <c r="G36" s="37"/>
      <c r="H36" s="100">
        <f>20+5+25+30+20+5+5+30+15</f>
        <v>155</v>
      </c>
      <c r="I36" s="69">
        <f>SUM(F36:H36)</f>
        <v>155</v>
      </c>
      <c r="J36" s="38">
        <v>2.18</v>
      </c>
      <c r="K36" s="128">
        <f>H36*J36</f>
        <v>337.90000000000003</v>
      </c>
      <c r="L36" s="73">
        <f>"90"*I36</f>
        <v>13950</v>
      </c>
      <c r="M36" s="25"/>
      <c r="N36" s="25"/>
      <c r="O36" s="25"/>
      <c r="P36" s="25"/>
      <c r="Q36" s="25"/>
      <c r="R36" s="25"/>
      <c r="S36" s="25"/>
      <c r="T36" s="25"/>
    </row>
    <row r="37" spans="2:20" s="24" customFormat="1" ht="23.25">
      <c r="B37" s="39"/>
      <c r="C37" s="40" t="s">
        <v>29</v>
      </c>
      <c r="D37" s="81"/>
      <c r="E37" s="81"/>
      <c r="F37" s="41"/>
      <c r="G37" s="41"/>
      <c r="H37" s="71">
        <f>20+5+10+20+25+5+20+10+10+10+20+10+10</f>
        <v>175</v>
      </c>
      <c r="I37" s="70">
        <f>SUM(F37:H37)</f>
        <v>175</v>
      </c>
      <c r="J37" s="42">
        <v>2.49</v>
      </c>
      <c r="K37" s="68">
        <f>H37*J37</f>
        <v>435.75000000000006</v>
      </c>
      <c r="L37" s="43">
        <f>"105"*I37</f>
        <v>18375</v>
      </c>
      <c r="M37" s="25"/>
      <c r="N37" s="25"/>
      <c r="O37" s="25"/>
      <c r="P37" s="25"/>
      <c r="Q37" s="25"/>
      <c r="R37" s="25"/>
      <c r="S37" s="25"/>
      <c r="T37" s="25"/>
    </row>
    <row r="38" spans="2:20" s="24" customFormat="1" ht="23.25">
      <c r="B38" s="39"/>
      <c r="C38" s="44" t="s">
        <v>30</v>
      </c>
      <c r="D38" s="81"/>
      <c r="E38" s="81"/>
      <c r="F38" s="41"/>
      <c r="G38" s="41"/>
      <c r="H38" s="71"/>
      <c r="I38" s="70"/>
      <c r="J38" s="42">
        <v>2.69</v>
      </c>
      <c r="K38" s="68">
        <f>H38*J38</f>
        <v>0</v>
      </c>
      <c r="L38" s="45"/>
      <c r="M38" s="25"/>
      <c r="N38" s="25"/>
      <c r="O38" s="25"/>
      <c r="P38" s="25"/>
      <c r="Q38" s="25"/>
      <c r="R38" s="25"/>
      <c r="S38" s="25"/>
      <c r="T38" s="25"/>
    </row>
    <row r="39" spans="2:20" s="24" customFormat="1" ht="23.25">
      <c r="B39" s="39"/>
      <c r="C39" s="44" t="s">
        <v>31</v>
      </c>
      <c r="D39" s="81"/>
      <c r="E39" s="81"/>
      <c r="F39" s="41"/>
      <c r="G39" s="41"/>
      <c r="H39" s="71"/>
      <c r="I39" s="70"/>
      <c r="J39" s="42">
        <v>3.08</v>
      </c>
      <c r="K39" s="129">
        <f>H39*J39</f>
        <v>0</v>
      </c>
      <c r="L39" s="45"/>
      <c r="M39" s="25"/>
      <c r="N39" s="25"/>
      <c r="O39" s="25"/>
      <c r="P39" s="25"/>
      <c r="Q39" s="25"/>
      <c r="R39" s="25"/>
      <c r="S39" s="25"/>
      <c r="T39" s="25"/>
    </row>
    <row r="40" spans="2:20" s="24" customFormat="1" ht="23.25">
      <c r="B40" s="155" t="s">
        <v>2</v>
      </c>
      <c r="C40" s="156"/>
      <c r="D40" s="82">
        <f>SUM(D36:D39)</f>
        <v>0</v>
      </c>
      <c r="E40" s="82">
        <f>SUM(E36:E39)</f>
        <v>0</v>
      </c>
      <c r="F40" s="86"/>
      <c r="G40" s="86"/>
      <c r="H40" s="75">
        <f>SUM(H36:H39)</f>
        <v>330</v>
      </c>
      <c r="I40" s="75">
        <f>SUM(I36:I39)</f>
        <v>330</v>
      </c>
      <c r="J40" s="74"/>
      <c r="K40" s="49">
        <f>SUM(K36:K39)</f>
        <v>773.6500000000001</v>
      </c>
      <c r="L40" s="50">
        <f>SUM(L36:L39)</f>
        <v>32325</v>
      </c>
      <c r="M40" s="25"/>
      <c r="N40" s="25"/>
      <c r="O40" s="25"/>
      <c r="P40" s="25"/>
      <c r="Q40" s="25"/>
      <c r="R40" s="25"/>
      <c r="S40" s="25"/>
      <c r="T40" s="25"/>
    </row>
    <row r="41" spans="2:20" s="24" customFormat="1" ht="23.25" customHeight="1">
      <c r="B41" s="25"/>
      <c r="C41" s="25"/>
      <c r="D41" s="78"/>
      <c r="E41" s="90"/>
      <c r="F41" s="53"/>
      <c r="G41" s="53"/>
      <c r="H41" s="95"/>
      <c r="I41" s="94"/>
      <c r="J41" s="25"/>
      <c r="K41" s="56"/>
      <c r="L41" s="57"/>
      <c r="M41" s="25"/>
      <c r="N41" s="25"/>
      <c r="O41" s="25"/>
      <c r="P41" s="25"/>
      <c r="Q41" s="25"/>
      <c r="R41" s="25"/>
      <c r="S41" s="25"/>
      <c r="T41" s="25"/>
    </row>
    <row r="42" spans="2:20" s="24" customFormat="1" ht="23.25">
      <c r="B42" s="51">
        <v>23559</v>
      </c>
      <c r="C42" s="52" t="s">
        <v>28</v>
      </c>
      <c r="D42" s="80"/>
      <c r="E42" s="80"/>
      <c r="F42" s="37"/>
      <c r="G42" s="37"/>
      <c r="H42" s="100">
        <f>30+5+20</f>
        <v>55</v>
      </c>
      <c r="I42" s="69">
        <f>SUM(F42:H42)</f>
        <v>55</v>
      </c>
      <c r="J42" s="38">
        <v>2.18</v>
      </c>
      <c r="K42" s="128">
        <f>H42*J42</f>
        <v>119.9</v>
      </c>
      <c r="L42" s="73">
        <f>"90"*I42</f>
        <v>4950</v>
      </c>
      <c r="M42" s="25"/>
      <c r="N42" s="25"/>
      <c r="O42" s="25"/>
      <c r="P42" s="25"/>
      <c r="Q42" s="25"/>
      <c r="R42" s="25"/>
      <c r="S42" s="25"/>
      <c r="T42" s="25"/>
    </row>
    <row r="43" spans="2:20" s="24" customFormat="1" ht="23.25">
      <c r="B43" s="39"/>
      <c r="C43" s="40" t="s">
        <v>29</v>
      </c>
      <c r="D43" s="81"/>
      <c r="E43" s="81"/>
      <c r="F43" s="41"/>
      <c r="G43" s="41"/>
      <c r="H43" s="71">
        <f>5+25+5+5+20+15</f>
        <v>75</v>
      </c>
      <c r="I43" s="70">
        <f>SUM(F43:H43)</f>
        <v>75</v>
      </c>
      <c r="J43" s="42">
        <v>2.49</v>
      </c>
      <c r="K43" s="68">
        <f>H43*J43</f>
        <v>186.75000000000003</v>
      </c>
      <c r="L43" s="43">
        <f>"105"*I43</f>
        <v>7875</v>
      </c>
      <c r="M43" s="25"/>
      <c r="N43" s="25"/>
      <c r="O43" s="25"/>
      <c r="P43" s="25"/>
      <c r="Q43" s="25"/>
      <c r="R43" s="25"/>
      <c r="S43" s="25"/>
      <c r="T43" s="25"/>
    </row>
    <row r="44" spans="2:20" s="24" customFormat="1" ht="23.25">
      <c r="B44" s="39"/>
      <c r="C44" s="44" t="s">
        <v>30</v>
      </c>
      <c r="D44" s="81"/>
      <c r="E44" s="81"/>
      <c r="F44" s="41"/>
      <c r="G44" s="41"/>
      <c r="H44" s="71"/>
      <c r="I44" s="70"/>
      <c r="J44" s="42">
        <v>2.69</v>
      </c>
      <c r="K44" s="68">
        <f>H44*J44</f>
        <v>0</v>
      </c>
      <c r="L44" s="45"/>
      <c r="M44" s="25"/>
      <c r="N44" s="25"/>
      <c r="O44" s="25"/>
      <c r="P44" s="25"/>
      <c r="Q44" s="25"/>
      <c r="R44" s="25"/>
      <c r="S44" s="25"/>
      <c r="T44" s="25"/>
    </row>
    <row r="45" spans="2:20" s="24" customFormat="1" ht="23.25">
      <c r="B45" s="39"/>
      <c r="C45" s="44" t="s">
        <v>31</v>
      </c>
      <c r="D45" s="81"/>
      <c r="E45" s="81"/>
      <c r="F45" s="41"/>
      <c r="G45" s="41"/>
      <c r="H45" s="71"/>
      <c r="I45" s="70"/>
      <c r="J45" s="42">
        <v>3.08</v>
      </c>
      <c r="K45" s="129">
        <f>H45*J45</f>
        <v>0</v>
      </c>
      <c r="L45" s="45"/>
      <c r="M45" s="25"/>
      <c r="N45" s="25"/>
      <c r="O45" s="25"/>
      <c r="P45" s="25"/>
      <c r="Q45" s="25"/>
      <c r="R45" s="25"/>
      <c r="S45" s="25"/>
      <c r="T45" s="25"/>
    </row>
    <row r="46" spans="2:20" s="24" customFormat="1" ht="23.25">
      <c r="B46" s="155" t="s">
        <v>2</v>
      </c>
      <c r="C46" s="156"/>
      <c r="D46" s="82">
        <f>SUM(D42:D45)</f>
        <v>0</v>
      </c>
      <c r="E46" s="82">
        <f>SUM(E42:E45)</f>
        <v>0</v>
      </c>
      <c r="F46" s="86"/>
      <c r="G46" s="86"/>
      <c r="H46" s="75">
        <f>SUM(H42:H45)</f>
        <v>130</v>
      </c>
      <c r="I46" s="75">
        <f>SUM(I42:I45)</f>
        <v>130</v>
      </c>
      <c r="J46" s="74"/>
      <c r="K46" s="49">
        <f>SUM(K42:K45)</f>
        <v>306.65000000000003</v>
      </c>
      <c r="L46" s="50">
        <f>SUM(L42:L45)</f>
        <v>12825</v>
      </c>
      <c r="M46" s="25"/>
      <c r="N46" s="25"/>
      <c r="O46" s="25"/>
      <c r="P46" s="25"/>
      <c r="Q46" s="25"/>
      <c r="R46" s="25"/>
      <c r="S46" s="25"/>
      <c r="T46" s="25"/>
    </row>
    <row r="47" spans="2:20" s="24" customFormat="1" ht="23.25" customHeight="1">
      <c r="B47" s="25"/>
      <c r="C47" s="25"/>
      <c r="D47" s="78"/>
      <c r="E47" s="90"/>
      <c r="F47" s="53"/>
      <c r="G47" s="53"/>
      <c r="H47" s="95"/>
      <c r="I47" s="94"/>
      <c r="J47" s="25"/>
      <c r="K47" s="54"/>
      <c r="L47" s="55"/>
      <c r="M47" s="25"/>
      <c r="N47" s="25"/>
      <c r="O47" s="25"/>
      <c r="P47" s="25"/>
      <c r="Q47" s="25"/>
      <c r="R47" s="25"/>
      <c r="S47" s="25"/>
      <c r="T47" s="25"/>
    </row>
    <row r="48" spans="2:20" s="24" customFormat="1" ht="23.25">
      <c r="B48" s="51">
        <v>23590</v>
      </c>
      <c r="C48" s="52" t="s">
        <v>28</v>
      </c>
      <c r="D48" s="80"/>
      <c r="E48" s="80"/>
      <c r="F48" s="37"/>
      <c r="G48" s="37"/>
      <c r="H48" s="100">
        <f>30+15+15+10+15+10+25+25</f>
        <v>145</v>
      </c>
      <c r="I48" s="69">
        <f>SUM(F48:H48)</f>
        <v>145</v>
      </c>
      <c r="J48" s="38">
        <v>2.18</v>
      </c>
      <c r="K48" s="128">
        <f>H48*J48</f>
        <v>316.1</v>
      </c>
      <c r="L48" s="73">
        <f>"90"*I48</f>
        <v>13050</v>
      </c>
      <c r="M48" s="25"/>
      <c r="N48" s="25"/>
      <c r="O48" s="25"/>
      <c r="P48" s="25"/>
      <c r="Q48" s="25"/>
      <c r="R48" s="25"/>
      <c r="S48" s="25"/>
      <c r="T48" s="25"/>
    </row>
    <row r="49" spans="2:20" s="24" customFormat="1" ht="23.25">
      <c r="B49" s="39"/>
      <c r="C49" s="40" t="s">
        <v>29</v>
      </c>
      <c r="D49" s="81"/>
      <c r="E49" s="81"/>
      <c r="F49" s="41"/>
      <c r="G49" s="41"/>
      <c r="H49" s="71">
        <f>15+10+5+20+5+5</f>
        <v>60</v>
      </c>
      <c r="I49" s="70">
        <f>SUM(F49:H49)</f>
        <v>60</v>
      </c>
      <c r="J49" s="42">
        <v>2.49</v>
      </c>
      <c r="K49" s="68">
        <f>H49*J49</f>
        <v>149.4</v>
      </c>
      <c r="L49" s="43">
        <f>"105"*I49</f>
        <v>6300</v>
      </c>
      <c r="M49" s="25"/>
      <c r="N49" s="25"/>
      <c r="O49" s="25"/>
      <c r="P49" s="25"/>
      <c r="Q49" s="25"/>
      <c r="R49" s="25"/>
      <c r="S49" s="25"/>
      <c r="T49" s="25"/>
    </row>
    <row r="50" spans="2:20" s="24" customFormat="1" ht="23.25">
      <c r="B50" s="39"/>
      <c r="C50" s="44" t="s">
        <v>30</v>
      </c>
      <c r="D50" s="81"/>
      <c r="E50" s="81"/>
      <c r="F50" s="41"/>
      <c r="G50" s="41"/>
      <c r="H50" s="71"/>
      <c r="I50" s="70"/>
      <c r="J50" s="42">
        <v>2.69</v>
      </c>
      <c r="K50" s="68">
        <f>H50*J50</f>
        <v>0</v>
      </c>
      <c r="L50" s="45"/>
      <c r="M50" s="25"/>
      <c r="N50" s="25"/>
      <c r="O50" s="25"/>
      <c r="P50" s="25"/>
      <c r="Q50" s="25"/>
      <c r="R50" s="25"/>
      <c r="S50" s="25"/>
      <c r="T50" s="25"/>
    </row>
    <row r="51" spans="2:20" s="24" customFormat="1" ht="23.25">
      <c r="B51" s="39"/>
      <c r="C51" s="44" t="s">
        <v>31</v>
      </c>
      <c r="D51" s="81"/>
      <c r="E51" s="81"/>
      <c r="F51" s="41"/>
      <c r="G51" s="41"/>
      <c r="H51" s="71"/>
      <c r="I51" s="70"/>
      <c r="J51" s="42">
        <v>3.08</v>
      </c>
      <c r="K51" s="129">
        <f>H51*J51</f>
        <v>0</v>
      </c>
      <c r="L51" s="45"/>
      <c r="M51" s="25"/>
      <c r="N51" s="25"/>
      <c r="O51" s="25"/>
      <c r="P51" s="25"/>
      <c r="Q51" s="25"/>
      <c r="R51" s="25"/>
      <c r="S51" s="25"/>
      <c r="T51" s="25"/>
    </row>
    <row r="52" spans="2:20" s="24" customFormat="1" ht="23.25">
      <c r="B52" s="155" t="s">
        <v>2</v>
      </c>
      <c r="C52" s="156"/>
      <c r="D52" s="82">
        <f>SUM(D48:D51)</f>
        <v>0</v>
      </c>
      <c r="E52" s="82">
        <f>SUM(E48:E51)</f>
        <v>0</v>
      </c>
      <c r="F52" s="86"/>
      <c r="G52" s="86"/>
      <c r="H52" s="75">
        <f>SUM(H48:H51)</f>
        <v>205</v>
      </c>
      <c r="I52" s="75">
        <f>SUM(I48:I51)</f>
        <v>205</v>
      </c>
      <c r="J52" s="74"/>
      <c r="K52" s="49">
        <f>SUM(K48:K51)</f>
        <v>465.5</v>
      </c>
      <c r="L52" s="50">
        <f>SUM(L48:L51)</f>
        <v>19350</v>
      </c>
      <c r="M52" s="25"/>
      <c r="N52" s="25"/>
      <c r="O52" s="25"/>
      <c r="P52" s="25"/>
      <c r="Q52" s="25"/>
      <c r="R52" s="25"/>
      <c r="S52" s="25"/>
      <c r="T52" s="25"/>
    </row>
    <row r="53" spans="2:20" s="24" customFormat="1" ht="23.25" customHeight="1">
      <c r="B53" s="25"/>
      <c r="C53" s="25"/>
      <c r="D53" s="78"/>
      <c r="E53" s="90"/>
      <c r="F53" s="53"/>
      <c r="G53" s="53"/>
      <c r="H53" s="95"/>
      <c r="I53" s="94"/>
      <c r="J53" s="25"/>
      <c r="K53" s="56"/>
      <c r="L53" s="57"/>
      <c r="M53" s="25"/>
      <c r="N53" s="25"/>
      <c r="O53" s="25"/>
      <c r="P53" s="25"/>
      <c r="Q53" s="25"/>
      <c r="R53" s="25"/>
      <c r="S53" s="25"/>
      <c r="T53" s="25"/>
    </row>
    <row r="54" spans="2:20" s="24" customFormat="1" ht="23.25">
      <c r="B54" s="51">
        <v>23621</v>
      </c>
      <c r="C54" s="52" t="s">
        <v>28</v>
      </c>
      <c r="D54" s="80"/>
      <c r="E54" s="80"/>
      <c r="F54" s="37"/>
      <c r="G54" s="37"/>
      <c r="H54" s="100">
        <f>30+10+20+10+30+5+10+20</f>
        <v>135</v>
      </c>
      <c r="I54" s="69">
        <f>SUM(F54:H54)</f>
        <v>135</v>
      </c>
      <c r="J54" s="38">
        <v>2.18</v>
      </c>
      <c r="K54" s="128">
        <f>H54*J54</f>
        <v>294.3</v>
      </c>
      <c r="L54" s="73">
        <f>"90"*I54</f>
        <v>12150</v>
      </c>
      <c r="M54" s="25"/>
      <c r="N54" s="25"/>
      <c r="O54" s="25"/>
      <c r="P54" s="25"/>
      <c r="Q54" s="25"/>
      <c r="R54" s="25"/>
      <c r="S54" s="25"/>
      <c r="T54" s="25"/>
    </row>
    <row r="55" spans="2:20" s="24" customFormat="1" ht="23.25">
      <c r="B55" s="39"/>
      <c r="C55" s="40" t="s">
        <v>29</v>
      </c>
      <c r="D55" s="81"/>
      <c r="E55" s="81"/>
      <c r="F55" s="41"/>
      <c r="G55" s="41"/>
      <c r="H55" s="71">
        <f>5+10+10+20+20+10+20+5+5+5+20+5+20+5</f>
        <v>160</v>
      </c>
      <c r="I55" s="70">
        <f>SUM(F55:H55)</f>
        <v>160</v>
      </c>
      <c r="J55" s="42">
        <v>2.49</v>
      </c>
      <c r="K55" s="68">
        <f>H55*J55</f>
        <v>398.40000000000003</v>
      </c>
      <c r="L55" s="43">
        <f>"105"*I55</f>
        <v>16800</v>
      </c>
      <c r="M55" s="25"/>
      <c r="N55" s="25"/>
      <c r="O55" s="25"/>
      <c r="P55" s="25"/>
      <c r="Q55" s="25"/>
      <c r="R55" s="25"/>
      <c r="S55" s="25"/>
      <c r="T55" s="25"/>
    </row>
    <row r="56" spans="2:20" s="24" customFormat="1" ht="23.25">
      <c r="B56" s="39"/>
      <c r="C56" s="44" t="s">
        <v>30</v>
      </c>
      <c r="D56" s="81"/>
      <c r="E56" s="81"/>
      <c r="F56" s="41"/>
      <c r="G56" s="41"/>
      <c r="H56" s="71"/>
      <c r="I56" s="70"/>
      <c r="J56" s="42">
        <v>2.69</v>
      </c>
      <c r="K56" s="68">
        <f>H56*J56</f>
        <v>0</v>
      </c>
      <c r="L56" s="45"/>
      <c r="M56" s="25"/>
      <c r="N56" s="25"/>
      <c r="O56" s="25"/>
      <c r="P56" s="25"/>
      <c r="Q56" s="25"/>
      <c r="R56" s="25"/>
      <c r="S56" s="25"/>
      <c r="T56" s="25"/>
    </row>
    <row r="57" spans="2:20" s="24" customFormat="1" ht="23.25">
      <c r="B57" s="39"/>
      <c r="C57" s="44" t="s">
        <v>31</v>
      </c>
      <c r="D57" s="81"/>
      <c r="E57" s="81"/>
      <c r="F57" s="41"/>
      <c r="G57" s="41"/>
      <c r="H57" s="71"/>
      <c r="I57" s="70"/>
      <c r="J57" s="42">
        <v>3.08</v>
      </c>
      <c r="K57" s="129">
        <f>H57*J57</f>
        <v>0</v>
      </c>
      <c r="L57" s="45"/>
      <c r="M57" s="25"/>
      <c r="N57" s="25"/>
      <c r="O57" s="25"/>
      <c r="P57" s="25"/>
      <c r="Q57" s="25"/>
      <c r="R57" s="25"/>
      <c r="S57" s="25"/>
      <c r="T57" s="25"/>
    </row>
    <row r="58" spans="2:20" s="24" customFormat="1" ht="23.25">
      <c r="B58" s="155" t="s">
        <v>2</v>
      </c>
      <c r="C58" s="156"/>
      <c r="D58" s="82">
        <f>SUM(D54:D57)</f>
        <v>0</v>
      </c>
      <c r="E58" s="82">
        <f>SUM(E54:E57)</f>
        <v>0</v>
      </c>
      <c r="F58" s="86"/>
      <c r="G58" s="86"/>
      <c r="H58" s="75">
        <f>SUM(H54:H57)</f>
        <v>295</v>
      </c>
      <c r="I58" s="75">
        <f>SUM(I54:I57)</f>
        <v>295</v>
      </c>
      <c r="J58" s="74"/>
      <c r="K58" s="49">
        <f>SUM(K54:K57)</f>
        <v>692.7</v>
      </c>
      <c r="L58" s="50">
        <f>SUM(L54:L57)</f>
        <v>28950</v>
      </c>
      <c r="M58" s="25"/>
      <c r="N58" s="25"/>
      <c r="O58" s="25"/>
      <c r="P58" s="25"/>
      <c r="Q58" s="25"/>
      <c r="R58" s="25"/>
      <c r="S58" s="25"/>
      <c r="T58" s="25"/>
    </row>
    <row r="59" spans="2:20" s="24" customFormat="1" ht="26.25" customHeight="1">
      <c r="B59" s="25"/>
      <c r="C59" s="25"/>
      <c r="D59" s="78"/>
      <c r="E59" s="90"/>
      <c r="F59" s="53"/>
      <c r="G59" s="53"/>
      <c r="H59" s="95"/>
      <c r="I59" s="94"/>
      <c r="J59" s="25"/>
      <c r="K59" s="54"/>
      <c r="L59" s="57"/>
      <c r="M59" s="25"/>
      <c r="N59" s="25"/>
      <c r="O59" s="25"/>
      <c r="P59" s="25"/>
      <c r="Q59" s="25"/>
      <c r="R59" s="25"/>
      <c r="S59" s="25"/>
      <c r="T59" s="25"/>
    </row>
    <row r="60" spans="2:20" s="24" customFormat="1" ht="26.25" customHeight="1">
      <c r="B60" s="51">
        <v>23651</v>
      </c>
      <c r="C60" s="52" t="s">
        <v>28</v>
      </c>
      <c r="D60" s="83"/>
      <c r="E60" s="83"/>
      <c r="F60" s="37"/>
      <c r="G60" s="37"/>
      <c r="H60" s="100">
        <f>15+10+5</f>
        <v>30</v>
      </c>
      <c r="I60" s="69">
        <f>SUM(F60:H60)</f>
        <v>30</v>
      </c>
      <c r="J60" s="38">
        <v>2.18</v>
      </c>
      <c r="K60" s="128">
        <f>H60*J60</f>
        <v>65.4</v>
      </c>
      <c r="L60" s="73">
        <f>"90"*I60</f>
        <v>2700</v>
      </c>
      <c r="M60" s="25"/>
      <c r="N60" s="25"/>
      <c r="O60" s="25"/>
      <c r="P60" s="25"/>
      <c r="Q60" s="25"/>
      <c r="R60" s="25"/>
      <c r="S60" s="25"/>
      <c r="T60" s="25"/>
    </row>
    <row r="61" spans="2:20" s="24" customFormat="1" ht="26.25" customHeight="1">
      <c r="B61" s="39"/>
      <c r="C61" s="40" t="s">
        <v>29</v>
      </c>
      <c r="D61" s="84"/>
      <c r="E61" s="84"/>
      <c r="F61" s="41"/>
      <c r="G61" s="41"/>
      <c r="H61" s="71">
        <f>10+5+10+20+10+20+20+20</f>
        <v>115</v>
      </c>
      <c r="I61" s="70">
        <f>SUM(F61:H61)</f>
        <v>115</v>
      </c>
      <c r="J61" s="42">
        <v>2.49</v>
      </c>
      <c r="K61" s="68">
        <f>H61*J61</f>
        <v>286.35</v>
      </c>
      <c r="L61" s="43">
        <f>"105"*I61</f>
        <v>12075</v>
      </c>
      <c r="M61" s="25"/>
      <c r="N61" s="25"/>
      <c r="O61" s="25"/>
      <c r="P61" s="25"/>
      <c r="Q61" s="25"/>
      <c r="R61" s="25"/>
      <c r="S61" s="25"/>
      <c r="T61" s="25"/>
    </row>
    <row r="62" spans="2:20" s="24" customFormat="1" ht="26.25" customHeight="1">
      <c r="B62" s="39"/>
      <c r="C62" s="44" t="s">
        <v>30</v>
      </c>
      <c r="D62" s="84"/>
      <c r="E62" s="84"/>
      <c r="F62" s="41"/>
      <c r="G62" s="41"/>
      <c r="H62" s="71"/>
      <c r="I62" s="70"/>
      <c r="J62" s="42">
        <v>2.69</v>
      </c>
      <c r="K62" s="68">
        <f>H62*J62</f>
        <v>0</v>
      </c>
      <c r="L62" s="45"/>
      <c r="M62" s="25"/>
      <c r="N62" s="25"/>
      <c r="O62" s="25"/>
      <c r="P62" s="25"/>
      <c r="Q62" s="25"/>
      <c r="R62" s="25"/>
      <c r="S62" s="25"/>
      <c r="T62" s="25"/>
    </row>
    <row r="63" spans="2:20" s="24" customFormat="1" ht="26.25" customHeight="1">
      <c r="B63" s="39"/>
      <c r="C63" s="44" t="s">
        <v>31</v>
      </c>
      <c r="D63" s="81"/>
      <c r="E63" s="81"/>
      <c r="F63" s="41"/>
      <c r="G63" s="58"/>
      <c r="H63" s="101"/>
      <c r="I63" s="70"/>
      <c r="J63" s="42">
        <v>3.08</v>
      </c>
      <c r="K63" s="129">
        <f>H63*J63</f>
        <v>0</v>
      </c>
      <c r="L63" s="45"/>
      <c r="M63" s="25"/>
      <c r="N63" s="25"/>
      <c r="O63" s="25"/>
      <c r="P63" s="25"/>
      <c r="Q63" s="25"/>
      <c r="R63" s="25"/>
      <c r="S63" s="25"/>
      <c r="T63" s="25"/>
    </row>
    <row r="64" spans="2:12" ht="26.25" customHeight="1">
      <c r="B64" s="155" t="s">
        <v>2</v>
      </c>
      <c r="C64" s="156"/>
      <c r="D64" s="82">
        <f>SUM(D60:D63)</f>
        <v>0</v>
      </c>
      <c r="E64" s="82">
        <f>SUM(E60:E63)</f>
        <v>0</v>
      </c>
      <c r="F64" s="86"/>
      <c r="G64" s="86"/>
      <c r="H64" s="75">
        <f>SUM(H60:H63)</f>
        <v>145</v>
      </c>
      <c r="I64" s="75">
        <f>SUM(I60:I63)</f>
        <v>145</v>
      </c>
      <c r="J64" s="74"/>
      <c r="K64" s="49">
        <f>SUM(K60:K63)</f>
        <v>351.75</v>
      </c>
      <c r="L64" s="50">
        <f>SUM(L60:L63)</f>
        <v>14775</v>
      </c>
    </row>
    <row r="65" spans="5:9" ht="26.25" customHeight="1">
      <c r="E65" s="85"/>
      <c r="F65" s="59"/>
      <c r="G65" s="59"/>
      <c r="H65" s="102"/>
      <c r="I65" s="72"/>
    </row>
    <row r="66" spans="2:12" ht="26.25" customHeight="1">
      <c r="B66" s="51">
        <v>23682</v>
      </c>
      <c r="C66" s="52" t="s">
        <v>28</v>
      </c>
      <c r="D66" s="83"/>
      <c r="E66" s="83"/>
      <c r="F66" s="37"/>
      <c r="G66" s="37"/>
      <c r="H66" s="100">
        <f>30+20+10+5+15+30</f>
        <v>110</v>
      </c>
      <c r="I66" s="69">
        <f>SUM(F66:H66)</f>
        <v>110</v>
      </c>
      <c r="J66" s="38">
        <v>2.18</v>
      </c>
      <c r="K66" s="128">
        <f>H66*J66</f>
        <v>239.8</v>
      </c>
      <c r="L66" s="73">
        <f>"90"*I66</f>
        <v>9900</v>
      </c>
    </row>
    <row r="67" spans="2:12" ht="26.25" customHeight="1">
      <c r="B67" s="39"/>
      <c r="C67" s="40" t="s">
        <v>29</v>
      </c>
      <c r="D67" s="84"/>
      <c r="E67" s="84"/>
      <c r="F67" s="41"/>
      <c r="G67" s="41"/>
      <c r="H67" s="71">
        <f>5+10+25+15+10+10+30+20</f>
        <v>125</v>
      </c>
      <c r="I67" s="70">
        <f>SUM(F67:H67)</f>
        <v>125</v>
      </c>
      <c r="J67" s="42">
        <v>2.49</v>
      </c>
      <c r="K67" s="68">
        <f>H67*J67</f>
        <v>311.25</v>
      </c>
      <c r="L67" s="43">
        <f>"105"*I67</f>
        <v>13125</v>
      </c>
    </row>
    <row r="68" spans="2:12" ht="26.25" customHeight="1">
      <c r="B68" s="39"/>
      <c r="C68" s="44" t="s">
        <v>30</v>
      </c>
      <c r="D68" s="84"/>
      <c r="E68" s="84"/>
      <c r="F68" s="41"/>
      <c r="G68" s="41"/>
      <c r="H68" s="71"/>
      <c r="I68" s="70"/>
      <c r="J68" s="42">
        <v>2.69</v>
      </c>
      <c r="K68" s="68">
        <f>H68*J68</f>
        <v>0</v>
      </c>
      <c r="L68" s="45"/>
    </row>
    <row r="69" spans="2:12" ht="26.25" customHeight="1">
      <c r="B69" s="39"/>
      <c r="C69" s="44" t="s">
        <v>31</v>
      </c>
      <c r="D69" s="81"/>
      <c r="E69" s="81"/>
      <c r="F69" s="41"/>
      <c r="G69" s="41"/>
      <c r="H69" s="71"/>
      <c r="I69" s="70"/>
      <c r="J69" s="42">
        <v>3.08</v>
      </c>
      <c r="K69" s="129">
        <f>H69*J69</f>
        <v>0</v>
      </c>
      <c r="L69" s="45"/>
    </row>
    <row r="70" spans="2:12" ht="26.25" customHeight="1">
      <c r="B70" s="155" t="s">
        <v>2</v>
      </c>
      <c r="C70" s="156"/>
      <c r="D70" s="82">
        <f>SUM(D66:D69)</f>
        <v>0</v>
      </c>
      <c r="E70" s="82">
        <f>SUM(E66:E69)</f>
        <v>0</v>
      </c>
      <c r="F70" s="86"/>
      <c r="G70" s="86"/>
      <c r="H70" s="75">
        <f>SUM(H66:H69)</f>
        <v>235</v>
      </c>
      <c r="I70" s="75">
        <f>SUM(I66:I69)</f>
        <v>235</v>
      </c>
      <c r="J70" s="74"/>
      <c r="K70" s="49">
        <f>SUM(K66:K69)</f>
        <v>551.05</v>
      </c>
      <c r="L70" s="50">
        <f>SUM(L66:L69)</f>
        <v>23025</v>
      </c>
    </row>
    <row r="71" spans="5:9" ht="26.25" customHeight="1">
      <c r="E71" s="85"/>
      <c r="F71" s="59"/>
      <c r="G71" s="59"/>
      <c r="H71" s="102"/>
      <c r="I71" s="72"/>
    </row>
    <row r="72" spans="2:12" ht="26.25" customHeight="1">
      <c r="B72" s="51">
        <v>23712</v>
      </c>
      <c r="C72" s="52" t="s">
        <v>28</v>
      </c>
      <c r="D72" s="83"/>
      <c r="E72" s="83"/>
      <c r="F72" s="37"/>
      <c r="G72" s="37"/>
      <c r="H72" s="100">
        <f>10+20+30+5+5</f>
        <v>70</v>
      </c>
      <c r="I72" s="69">
        <f>SUM(F72:H72)</f>
        <v>70</v>
      </c>
      <c r="J72" s="38">
        <v>2.18</v>
      </c>
      <c r="K72" s="128">
        <f>H72*J72</f>
        <v>152.60000000000002</v>
      </c>
      <c r="L72" s="73">
        <f>"90"*I72</f>
        <v>6300</v>
      </c>
    </row>
    <row r="73" spans="2:12" ht="26.25" customHeight="1">
      <c r="B73" s="39"/>
      <c r="C73" s="40" t="s">
        <v>29</v>
      </c>
      <c r="D73" s="84"/>
      <c r="E73" s="84"/>
      <c r="F73" s="41"/>
      <c r="G73" s="41"/>
      <c r="H73" s="71">
        <f>20+20+10+15+20+20+10+20+20</f>
        <v>155</v>
      </c>
      <c r="I73" s="70">
        <f>SUM(F73:H73)</f>
        <v>155</v>
      </c>
      <c r="J73" s="42">
        <v>2.49</v>
      </c>
      <c r="K73" s="68">
        <f>H73*J73</f>
        <v>385.95000000000005</v>
      </c>
      <c r="L73" s="43">
        <f>"105"*I73</f>
        <v>16275</v>
      </c>
    </row>
    <row r="74" spans="2:12" ht="26.25" customHeight="1">
      <c r="B74" s="39"/>
      <c r="C74" s="44" t="s">
        <v>30</v>
      </c>
      <c r="D74" s="84"/>
      <c r="E74" s="84"/>
      <c r="F74" s="41"/>
      <c r="G74" s="41"/>
      <c r="H74" s="71"/>
      <c r="I74" s="70"/>
      <c r="J74" s="42">
        <v>2.69</v>
      </c>
      <c r="K74" s="68">
        <f>H74*J74</f>
        <v>0</v>
      </c>
      <c r="L74" s="45"/>
    </row>
    <row r="75" spans="2:12" ht="26.25" customHeight="1">
      <c r="B75" s="39"/>
      <c r="C75" s="44" t="s">
        <v>31</v>
      </c>
      <c r="D75" s="81"/>
      <c r="E75" s="81"/>
      <c r="F75" s="41"/>
      <c r="G75" s="41"/>
      <c r="H75" s="71"/>
      <c r="I75" s="70"/>
      <c r="J75" s="42">
        <v>3.08</v>
      </c>
      <c r="K75" s="129">
        <f>H75*J75</f>
        <v>0</v>
      </c>
      <c r="L75" s="45"/>
    </row>
    <row r="76" spans="2:12" ht="26.25" customHeight="1">
      <c r="B76" s="155" t="s">
        <v>2</v>
      </c>
      <c r="C76" s="156"/>
      <c r="D76" s="82">
        <f>SUM(D72:D75)</f>
        <v>0</v>
      </c>
      <c r="E76" s="82">
        <f>SUM(E72:E75)</f>
        <v>0</v>
      </c>
      <c r="F76" s="86"/>
      <c r="G76" s="86"/>
      <c r="H76" s="75">
        <f>SUM(H72:H75)</f>
        <v>225</v>
      </c>
      <c r="I76" s="75">
        <f>SUM(I72:I75)</f>
        <v>225</v>
      </c>
      <c r="J76" s="74"/>
      <c r="K76" s="49">
        <f>SUM(K72:K75)</f>
        <v>538.5500000000001</v>
      </c>
      <c r="L76" s="50">
        <f>SUM(L72:L75)</f>
        <v>22575</v>
      </c>
    </row>
    <row r="77" ht="26.25" customHeight="1">
      <c r="I77" s="95"/>
    </row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26.25" customHeight="1"/>
    <row r="231" ht="26.25" customHeight="1"/>
    <row r="232" ht="26.25" customHeight="1"/>
    <row r="233" ht="26.25" customHeight="1"/>
    <row r="234" ht="26.25" customHeight="1"/>
    <row r="235" ht="26.25" customHeight="1"/>
    <row r="236" ht="26.25" customHeight="1"/>
    <row r="237" ht="26.25" customHeight="1"/>
    <row r="238" ht="26.25" customHeight="1"/>
    <row r="239" ht="26.25" customHeight="1"/>
    <row r="240" ht="26.25" customHeight="1"/>
    <row r="241" ht="26.25" customHeight="1"/>
    <row r="242" ht="26.25" customHeight="1"/>
    <row r="243" ht="26.25" customHeight="1"/>
    <row r="244" ht="26.25" customHeight="1"/>
    <row r="245" ht="26.25" customHeight="1"/>
    <row r="246" ht="26.25" customHeight="1"/>
    <row r="247" ht="26.25" customHeight="1"/>
    <row r="248" ht="26.25" customHeight="1"/>
    <row r="249" ht="26.25" customHeight="1"/>
    <row r="250" ht="26.25" customHeight="1"/>
    <row r="251" ht="26.25" customHeight="1"/>
    <row r="252" ht="26.25" customHeight="1"/>
    <row r="253" ht="26.25" customHeight="1"/>
    <row r="254" ht="26.25" customHeight="1"/>
    <row r="255" ht="26.25" customHeight="1"/>
    <row r="256" ht="26.25" customHeight="1"/>
    <row r="257" ht="26.25" customHeight="1"/>
    <row r="258" ht="26.25" customHeight="1"/>
    <row r="259" ht="26.25" customHeight="1"/>
    <row r="260" ht="26.25" customHeight="1"/>
    <row r="261" ht="26.25" customHeight="1"/>
    <row r="262" ht="26.25" customHeight="1"/>
    <row r="263" ht="26.25" customHeight="1"/>
    <row r="264" ht="26.25" customHeight="1"/>
    <row r="265" ht="26.25" customHeight="1"/>
    <row r="266" ht="26.25" customHeight="1"/>
    <row r="267" ht="26.25" customHeight="1"/>
    <row r="268" ht="26.25" customHeight="1"/>
    <row r="269" ht="26.25" customHeight="1"/>
    <row r="270" ht="26.25" customHeight="1"/>
    <row r="271" ht="26.25" customHeight="1"/>
    <row r="272" ht="26.25" customHeight="1"/>
    <row r="273" ht="26.25" customHeight="1"/>
    <row r="274" ht="26.25" customHeight="1"/>
    <row r="275" ht="26.25" customHeight="1"/>
    <row r="276" ht="26.25" customHeight="1"/>
    <row r="277" ht="26.25" customHeight="1"/>
    <row r="278" ht="26.25" customHeight="1"/>
    <row r="279" ht="26.25" customHeight="1"/>
    <row r="280" ht="26.25" customHeight="1"/>
    <row r="281" ht="26.25" customHeight="1"/>
    <row r="282" ht="26.25" customHeight="1"/>
    <row r="283" ht="26.25" customHeight="1"/>
    <row r="284" ht="26.25" customHeight="1"/>
    <row r="285" ht="26.25" customHeight="1"/>
    <row r="286" ht="26.25" customHeight="1"/>
    <row r="287" ht="26.25" customHeight="1"/>
    <row r="288" ht="26.25" customHeight="1"/>
    <row r="289" ht="26.25" customHeight="1"/>
    <row r="290" ht="26.25" customHeight="1"/>
    <row r="291" ht="26.25" customHeight="1"/>
    <row r="292" ht="26.25" customHeight="1"/>
    <row r="293" ht="26.25" customHeight="1"/>
    <row r="294" ht="26.25" customHeight="1"/>
    <row r="295" ht="26.25" customHeight="1"/>
    <row r="296" ht="26.25" customHeight="1"/>
    <row r="297" ht="26.25" customHeight="1"/>
    <row r="298" ht="26.25" customHeight="1"/>
    <row r="299" ht="26.25" customHeight="1"/>
    <row r="300" ht="26.25" customHeight="1"/>
    <row r="301" ht="26.25" customHeight="1"/>
    <row r="302" ht="26.25" customHeight="1"/>
    <row r="303" ht="26.25" customHeight="1"/>
    <row r="304" ht="26.25" customHeight="1"/>
    <row r="305" ht="26.25" customHeight="1"/>
    <row r="306" ht="26.25" customHeight="1"/>
    <row r="307" ht="26.25" customHeight="1"/>
    <row r="308" ht="26.25" customHeight="1"/>
    <row r="309" ht="26.25" customHeight="1"/>
    <row r="310" ht="26.25" customHeight="1"/>
    <row r="311" ht="26.25" customHeight="1"/>
    <row r="312" ht="26.25" customHeight="1"/>
    <row r="313" ht="26.25" customHeight="1"/>
    <row r="314" ht="26.25" customHeight="1"/>
    <row r="315" ht="26.25" customHeight="1"/>
    <row r="316" ht="26.25" customHeight="1"/>
    <row r="317" ht="26.25" customHeight="1"/>
    <row r="318" ht="26.25" customHeight="1"/>
    <row r="319" ht="26.25" customHeight="1"/>
    <row r="320" ht="26.25" customHeight="1"/>
    <row r="321" ht="26.25" customHeight="1"/>
    <row r="322" ht="26.25" customHeight="1"/>
    <row r="323" ht="26.25" customHeight="1"/>
    <row r="324" ht="26.25" customHeight="1"/>
    <row r="325" ht="26.25" customHeight="1"/>
    <row r="326" ht="26.25" customHeight="1"/>
    <row r="327" ht="26.25" customHeight="1"/>
    <row r="328" ht="26.25" customHeight="1"/>
    <row r="329" ht="26.25" customHeight="1"/>
    <row r="330" ht="26.25" customHeight="1"/>
    <row r="331" ht="26.25" customHeight="1"/>
    <row r="332" ht="26.25" customHeight="1"/>
    <row r="333" ht="26.25" customHeight="1"/>
    <row r="334" ht="26.25" customHeight="1"/>
    <row r="335" ht="26.25" customHeight="1"/>
    <row r="336" ht="26.25" customHeight="1"/>
    <row r="337" ht="26.25" customHeight="1"/>
    <row r="338" ht="26.25" customHeight="1"/>
    <row r="339" ht="26.25" customHeight="1"/>
    <row r="340" ht="26.25" customHeight="1"/>
    <row r="341" ht="26.25" customHeight="1"/>
    <row r="342" ht="26.25" customHeight="1"/>
    <row r="343" ht="26.25" customHeight="1"/>
    <row r="344" ht="26.25" customHeight="1"/>
    <row r="345" ht="26.25" customHeight="1"/>
    <row r="346" ht="26.25" customHeight="1"/>
    <row r="347" ht="26.25" customHeight="1"/>
    <row r="348" ht="26.25" customHeight="1"/>
    <row r="349" ht="26.25" customHeight="1"/>
    <row r="350" ht="26.25" customHeight="1"/>
    <row r="351" ht="26.25" customHeight="1"/>
    <row r="352" ht="26.25" customHeight="1"/>
    <row r="353" ht="26.25" customHeight="1"/>
    <row r="354" ht="26.25" customHeight="1"/>
    <row r="355" ht="26.25" customHeight="1"/>
    <row r="356" ht="26.25" customHeight="1"/>
    <row r="357" ht="26.25" customHeight="1"/>
    <row r="358" ht="26.25" customHeight="1"/>
    <row r="359" ht="26.25" customHeight="1"/>
    <row r="360" ht="26.25" customHeight="1"/>
    <row r="361" ht="26.25" customHeight="1"/>
    <row r="362" ht="26.25" customHeight="1"/>
    <row r="363" ht="26.25" customHeight="1"/>
    <row r="364" ht="26.25" customHeight="1"/>
    <row r="365" ht="26.25" customHeight="1"/>
    <row r="366" ht="26.25" customHeight="1"/>
    <row r="367" ht="26.25" customHeight="1"/>
    <row r="368" ht="26.25" customHeight="1"/>
    <row r="369" ht="26.25" customHeight="1"/>
    <row r="370" ht="26.25" customHeight="1"/>
    <row r="371" ht="26.25" customHeight="1"/>
    <row r="372" ht="26.25" customHeight="1"/>
    <row r="373" ht="26.25" customHeight="1"/>
    <row r="374" ht="26.25" customHeight="1"/>
    <row r="375" ht="26.25" customHeight="1"/>
    <row r="376" ht="26.25" customHeight="1"/>
    <row r="377" ht="26.25" customHeight="1"/>
    <row r="378" ht="26.25" customHeight="1"/>
    <row r="379" ht="26.25" customHeight="1"/>
    <row r="380" ht="26.25" customHeight="1"/>
    <row r="381" ht="26.25" customHeight="1"/>
    <row r="382" ht="26.25" customHeight="1"/>
    <row r="383" ht="26.25" customHeight="1"/>
    <row r="384" ht="26.25" customHeight="1"/>
    <row r="385" ht="26.25" customHeight="1"/>
    <row r="386" ht="26.25" customHeight="1"/>
    <row r="387" ht="26.25" customHeight="1"/>
    <row r="388" ht="26.25" customHeight="1"/>
    <row r="389" ht="26.25" customHeight="1"/>
    <row r="390" ht="26.25" customHeight="1"/>
    <row r="391" ht="26.25" customHeight="1"/>
    <row r="392" ht="26.25" customHeight="1"/>
    <row r="393" ht="26.25" customHeight="1"/>
    <row r="394" ht="26.25" customHeight="1"/>
    <row r="395" ht="26.25" customHeight="1"/>
    <row r="396" ht="26.25" customHeight="1"/>
    <row r="397" ht="26.25" customHeight="1"/>
    <row r="398" ht="26.25" customHeight="1"/>
    <row r="399" ht="26.25" customHeight="1"/>
    <row r="400" ht="26.25" customHeight="1"/>
    <row r="401" ht="26.25" customHeight="1"/>
    <row r="402" ht="26.25" customHeight="1"/>
    <row r="403" ht="26.25" customHeight="1"/>
    <row r="404" ht="26.25" customHeight="1"/>
    <row r="405" ht="26.25" customHeight="1"/>
    <row r="406" ht="26.25" customHeight="1"/>
    <row r="407" ht="26.25" customHeight="1"/>
    <row r="408" ht="26.25" customHeight="1"/>
    <row r="409" ht="26.25" customHeight="1"/>
    <row r="410" ht="26.25" customHeight="1"/>
    <row r="411" ht="26.25" customHeight="1"/>
    <row r="412" ht="26.25" customHeight="1"/>
    <row r="413" ht="26.25" customHeight="1"/>
    <row r="414" ht="26.25" customHeight="1"/>
    <row r="415" ht="26.25" customHeight="1"/>
    <row r="416" ht="26.25" customHeight="1"/>
    <row r="417" ht="26.25" customHeight="1"/>
    <row r="418" ht="26.25" customHeight="1"/>
    <row r="419" ht="26.25" customHeight="1"/>
    <row r="420" ht="26.25" customHeight="1"/>
    <row r="421" ht="26.25" customHeight="1"/>
    <row r="422" ht="26.25" customHeight="1"/>
    <row r="423" ht="26.25" customHeight="1"/>
    <row r="424" ht="26.25" customHeight="1"/>
    <row r="425" ht="26.25" customHeight="1"/>
    <row r="426" ht="26.25" customHeight="1"/>
    <row r="427" ht="26.25" customHeight="1"/>
    <row r="428" ht="26.25" customHeight="1"/>
    <row r="429" ht="26.25" customHeight="1"/>
    <row r="430" ht="26.25" customHeight="1"/>
    <row r="431" ht="26.25" customHeight="1"/>
    <row r="432" ht="26.25" customHeight="1"/>
    <row r="433" ht="26.25" customHeight="1"/>
    <row r="434" ht="26.25" customHeight="1"/>
    <row r="435" ht="26.25" customHeight="1"/>
    <row r="436" ht="26.25" customHeight="1"/>
    <row r="437" ht="26.25" customHeight="1"/>
    <row r="438" ht="26.25" customHeight="1"/>
    <row r="439" ht="26.25" customHeight="1"/>
    <row r="440" ht="26.25" customHeight="1"/>
    <row r="441" ht="26.25" customHeight="1"/>
    <row r="442" ht="26.25" customHeight="1"/>
    <row r="443" ht="26.25" customHeight="1"/>
    <row r="444" ht="26.25" customHeight="1"/>
    <row r="445" ht="26.25" customHeight="1"/>
    <row r="446" ht="26.25" customHeight="1"/>
    <row r="447" ht="26.25" customHeight="1"/>
    <row r="448" ht="26.25" customHeight="1"/>
    <row r="449" ht="26.25" customHeight="1"/>
    <row r="450" ht="26.25" customHeight="1"/>
    <row r="451" ht="26.25" customHeight="1"/>
    <row r="452" ht="26.25" customHeight="1"/>
    <row r="453" ht="26.25" customHeight="1"/>
    <row r="454" ht="26.25" customHeight="1"/>
    <row r="455" ht="26.25" customHeight="1"/>
    <row r="456" ht="26.25" customHeight="1"/>
    <row r="457" ht="26.25" customHeight="1"/>
    <row r="458" ht="26.25" customHeight="1"/>
    <row r="459" ht="26.25" customHeight="1"/>
    <row r="460" ht="26.25" customHeight="1"/>
    <row r="461" ht="26.25" customHeight="1"/>
    <row r="462" ht="26.25" customHeight="1"/>
    <row r="463" ht="26.25" customHeight="1"/>
    <row r="464" ht="26.25" customHeight="1"/>
    <row r="465" ht="26.25" customHeight="1"/>
    <row r="466" ht="26.25" customHeight="1"/>
    <row r="467" ht="26.25" customHeight="1"/>
    <row r="468" ht="26.25" customHeight="1"/>
    <row r="469" ht="26.25" customHeight="1"/>
    <row r="470" ht="26.25" customHeight="1"/>
    <row r="471" ht="26.25" customHeight="1"/>
    <row r="472" ht="26.25" customHeight="1"/>
    <row r="473" ht="26.25" customHeight="1"/>
    <row r="474" ht="26.25" customHeight="1"/>
    <row r="475" ht="26.25" customHeight="1"/>
    <row r="476" ht="26.25" customHeight="1"/>
    <row r="477" ht="26.25" customHeight="1"/>
    <row r="478" ht="26.25" customHeight="1"/>
    <row r="479" ht="26.25" customHeight="1"/>
    <row r="480" ht="26.25" customHeight="1"/>
    <row r="481" ht="26.25" customHeight="1"/>
    <row r="482" ht="26.25" customHeight="1"/>
    <row r="483" ht="26.25" customHeight="1"/>
    <row r="484" ht="26.25" customHeight="1"/>
    <row r="485" ht="26.25" customHeight="1"/>
    <row r="486" ht="26.25" customHeight="1"/>
    <row r="487" ht="26.25" customHeight="1"/>
    <row r="488" ht="26.25" customHeight="1"/>
    <row r="489" ht="26.25" customHeight="1"/>
    <row r="490" ht="26.25" customHeight="1"/>
    <row r="491" ht="26.25" customHeight="1"/>
    <row r="492" ht="26.25" customHeight="1"/>
    <row r="493" ht="26.25" customHeight="1"/>
    <row r="494" ht="26.25" customHeight="1"/>
    <row r="495" ht="26.25" customHeight="1"/>
    <row r="496" ht="26.25" customHeight="1"/>
    <row r="497" ht="26.25" customHeight="1"/>
    <row r="498" ht="26.25" customHeight="1"/>
    <row r="499" ht="26.25" customHeight="1"/>
    <row r="500" ht="26.25" customHeight="1"/>
    <row r="501" ht="26.25" customHeight="1"/>
    <row r="502" ht="26.25" customHeight="1"/>
  </sheetData>
  <sheetProtection/>
  <mergeCells count="9">
    <mergeCell ref="B34:C34"/>
    <mergeCell ref="B28:C28"/>
    <mergeCell ref="B76:C76"/>
    <mergeCell ref="B70:C70"/>
    <mergeCell ref="B64:C64"/>
    <mergeCell ref="B58:C58"/>
    <mergeCell ref="B52:C52"/>
    <mergeCell ref="B40:C40"/>
    <mergeCell ref="B46:C4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zoomScaleSheetLayoutView="70" zoomScalePageLayoutView="0" workbookViewId="0" topLeftCell="A1">
      <selection activeCell="H7" sqref="H7"/>
    </sheetView>
  </sheetViews>
  <sheetFormatPr defaultColWidth="9.140625" defaultRowHeight="12.75"/>
  <cols>
    <col min="1" max="1" width="19.140625" style="4" customWidth="1"/>
    <col min="2" max="2" width="13.7109375" style="4" customWidth="1"/>
    <col min="3" max="3" width="15.00390625" style="4" customWidth="1"/>
    <col min="4" max="5" width="16.7109375" style="4" customWidth="1"/>
    <col min="6" max="6" width="17.28125" style="4" customWidth="1"/>
    <col min="7" max="16384" width="9.140625" style="4" customWidth="1"/>
  </cols>
  <sheetData>
    <row r="1" ht="25.5">
      <c r="F1" s="13" t="s">
        <v>38</v>
      </c>
    </row>
    <row r="2" spans="1:6" ht="33" customHeight="1">
      <c r="A2" s="14" t="s">
        <v>41</v>
      </c>
      <c r="B2" s="14"/>
      <c r="C2" s="14"/>
      <c r="D2" s="14"/>
      <c r="E2" s="14"/>
      <c r="F2" s="14"/>
    </row>
    <row r="3" spans="1:6" ht="33" customHeight="1">
      <c r="A3" s="14"/>
      <c r="B3" s="14"/>
      <c r="C3" s="14"/>
      <c r="D3" s="14"/>
      <c r="E3" s="14"/>
      <c r="F3" s="14"/>
    </row>
    <row r="4" spans="1:6" s="1" customFormat="1" ht="78.75">
      <c r="A4" s="5" t="s">
        <v>4</v>
      </c>
      <c r="B4" s="9" t="s">
        <v>0</v>
      </c>
      <c r="C4" s="5" t="s">
        <v>1</v>
      </c>
      <c r="D4" s="131" t="s">
        <v>37</v>
      </c>
      <c r="E4" s="5" t="s">
        <v>18</v>
      </c>
      <c r="F4" s="5" t="s">
        <v>19</v>
      </c>
    </row>
    <row r="5" spans="1:6" ht="25.5">
      <c r="A5" s="6" t="s">
        <v>5</v>
      </c>
      <c r="B5" s="132">
        <v>23407</v>
      </c>
      <c r="C5" s="15">
        <v>200</v>
      </c>
      <c r="D5" s="130">
        <f>'ชนิดกระดาษะ สนอ.64'!K10</f>
        <v>442.1500000000001</v>
      </c>
      <c r="E5" s="18">
        <f>'ชนิดกระดาษะ สนอ.64'!L10</f>
        <v>18375</v>
      </c>
      <c r="F5" s="19">
        <f aca="true" t="shared" si="0" ref="F5:F16">D5/C5</f>
        <v>2.2107500000000004</v>
      </c>
    </row>
    <row r="6" spans="1:6" ht="25.5">
      <c r="A6" s="6" t="s">
        <v>6</v>
      </c>
      <c r="B6" s="132">
        <v>23435</v>
      </c>
      <c r="C6" s="15">
        <v>200</v>
      </c>
      <c r="D6" s="130">
        <f>'ชนิดกระดาษะ สนอ.64'!K16</f>
        <v>387.6</v>
      </c>
      <c r="E6" s="18">
        <f>'ชนิดกระดาษะ สนอ.64'!L16</f>
        <v>16200</v>
      </c>
      <c r="F6" s="19">
        <f t="shared" si="0"/>
        <v>1.9380000000000002</v>
      </c>
    </row>
    <row r="7" spans="1:6" ht="25.5">
      <c r="A7" s="6" t="s">
        <v>7</v>
      </c>
      <c r="B7" s="132">
        <v>23467</v>
      </c>
      <c r="C7" s="15">
        <v>200</v>
      </c>
      <c r="D7" s="130">
        <f>'ชนิดกระดาษะ สนอ.64'!K22</f>
        <v>700.5500000000001</v>
      </c>
      <c r="E7" s="18">
        <f>'ชนิดกระดาษะ สนอ.64'!L22</f>
        <v>29175</v>
      </c>
      <c r="F7" s="19">
        <f t="shared" si="0"/>
        <v>3.5027500000000003</v>
      </c>
    </row>
    <row r="8" spans="1:6" ht="25.5">
      <c r="A8" s="6" t="s">
        <v>8</v>
      </c>
      <c r="B8" s="132">
        <v>23497</v>
      </c>
      <c r="C8" s="15">
        <v>200</v>
      </c>
      <c r="D8" s="130">
        <f>'ชนิดกระดาษะ สนอ.64'!K28</f>
        <v>246.00000000000003</v>
      </c>
      <c r="E8" s="18">
        <f>'ชนิดกระดาษะ สนอ.64'!L28</f>
        <v>10200</v>
      </c>
      <c r="F8" s="19">
        <f t="shared" si="0"/>
        <v>1.2300000000000002</v>
      </c>
    </row>
    <row r="9" spans="1:6" ht="25.5">
      <c r="A9" s="6" t="s">
        <v>9</v>
      </c>
      <c r="B9" s="132">
        <v>23526</v>
      </c>
      <c r="C9" s="15">
        <v>200</v>
      </c>
      <c r="D9" s="130">
        <f>'ชนิดกระดาษะ สนอ.64'!K34</f>
        <v>326.90000000000003</v>
      </c>
      <c r="E9" s="18">
        <f>'ชนิดกระดาษะ สนอ.64'!L34</f>
        <v>13650</v>
      </c>
      <c r="F9" s="19">
        <f t="shared" si="0"/>
        <v>1.6345</v>
      </c>
    </row>
    <row r="10" spans="1:6" ht="25.5">
      <c r="A10" s="6" t="s">
        <v>10</v>
      </c>
      <c r="B10" s="132">
        <v>23558</v>
      </c>
      <c r="C10" s="15">
        <v>200</v>
      </c>
      <c r="D10" s="130">
        <f>'ชนิดกระดาษะ สนอ.64'!K40</f>
        <v>773.6500000000001</v>
      </c>
      <c r="E10" s="18">
        <f>'ชนิดกระดาษะ สนอ.64'!L40</f>
        <v>32325</v>
      </c>
      <c r="F10" s="19">
        <f t="shared" si="0"/>
        <v>3.8682500000000006</v>
      </c>
    </row>
    <row r="11" spans="1:6" ht="25.5">
      <c r="A11" s="6" t="s">
        <v>11</v>
      </c>
      <c r="B11" s="132">
        <v>23589</v>
      </c>
      <c r="C11" s="15">
        <v>200</v>
      </c>
      <c r="D11" s="130">
        <f>'ชนิดกระดาษะ สนอ.64'!K46</f>
        <v>306.65000000000003</v>
      </c>
      <c r="E11" s="18">
        <f>'ชนิดกระดาษะ สนอ.64'!L46</f>
        <v>12825</v>
      </c>
      <c r="F11" s="19">
        <f t="shared" si="0"/>
        <v>1.5332500000000002</v>
      </c>
    </row>
    <row r="12" spans="1:6" ht="25.5">
      <c r="A12" s="6" t="s">
        <v>12</v>
      </c>
      <c r="B12" s="132">
        <v>23620</v>
      </c>
      <c r="C12" s="15">
        <v>200</v>
      </c>
      <c r="D12" s="130">
        <f>'ชนิดกระดาษะ สนอ.64'!K52</f>
        <v>465.5</v>
      </c>
      <c r="E12" s="18">
        <f>'ชนิดกระดาษะ สนอ.64'!L52</f>
        <v>19350</v>
      </c>
      <c r="F12" s="19">
        <f t="shared" si="0"/>
        <v>2.3275</v>
      </c>
    </row>
    <row r="13" spans="1:6" ht="25.5">
      <c r="A13" s="6" t="s">
        <v>13</v>
      </c>
      <c r="B13" s="132">
        <v>23650</v>
      </c>
      <c r="C13" s="15">
        <v>200</v>
      </c>
      <c r="D13" s="130">
        <f>'ชนิดกระดาษะ สนอ.64'!K58</f>
        <v>692.7</v>
      </c>
      <c r="E13" s="18">
        <f>'ชนิดกระดาษะ สนอ.64'!L58</f>
        <v>28950</v>
      </c>
      <c r="F13" s="19">
        <f t="shared" si="0"/>
        <v>3.4635000000000002</v>
      </c>
    </row>
    <row r="14" spans="1:6" ht="25.5">
      <c r="A14" s="6" t="s">
        <v>14</v>
      </c>
      <c r="B14" s="132">
        <v>23680</v>
      </c>
      <c r="C14" s="15">
        <v>200</v>
      </c>
      <c r="D14" s="130">
        <f>'ชนิดกระดาษะ สนอ.64'!K64</f>
        <v>351.75</v>
      </c>
      <c r="E14" s="18">
        <f>'ชนิดกระดาษะ สนอ.64'!L64</f>
        <v>14775</v>
      </c>
      <c r="F14" s="19">
        <f t="shared" si="0"/>
        <v>1.75875</v>
      </c>
    </row>
    <row r="15" spans="1:6" ht="25.5">
      <c r="A15" s="6" t="s">
        <v>15</v>
      </c>
      <c r="B15" s="132">
        <v>23711</v>
      </c>
      <c r="C15" s="15">
        <v>200</v>
      </c>
      <c r="D15" s="130">
        <f>'ชนิดกระดาษะ สนอ.64'!K70</f>
        <v>551.05</v>
      </c>
      <c r="E15" s="18">
        <f>'ชนิดกระดาษะ สนอ.64'!L70</f>
        <v>23025</v>
      </c>
      <c r="F15" s="19">
        <f t="shared" si="0"/>
        <v>2.7552499999999998</v>
      </c>
    </row>
    <row r="16" spans="1:6" ht="25.5">
      <c r="A16" s="6" t="s">
        <v>16</v>
      </c>
      <c r="B16" s="132">
        <v>23742</v>
      </c>
      <c r="C16" s="15">
        <v>200</v>
      </c>
      <c r="D16" s="130">
        <f>'ชนิดกระดาษะ สนอ.64'!K76</f>
        <v>538.5500000000001</v>
      </c>
      <c r="E16" s="18">
        <f>'ชนิดกระดาษะ สนอ.64'!L76</f>
        <v>22575</v>
      </c>
      <c r="F16" s="19">
        <f t="shared" si="0"/>
        <v>2.69275</v>
      </c>
    </row>
    <row r="17" spans="1:6" ht="26.25">
      <c r="A17" s="10" t="s">
        <v>2</v>
      </c>
      <c r="B17" s="10" t="s">
        <v>17</v>
      </c>
      <c r="C17" s="60" t="s">
        <v>17</v>
      </c>
      <c r="D17" s="17">
        <f>SUM(D5:D16)</f>
        <v>5783.050000000001</v>
      </c>
      <c r="E17" s="16">
        <f>SUM(E5:E16)</f>
        <v>241425</v>
      </c>
      <c r="F17" s="61">
        <f>SUM(F5:F16)</f>
        <v>28.91525</v>
      </c>
    </row>
    <row r="18" spans="1:6" ht="26.25">
      <c r="A18" s="11" t="s">
        <v>3</v>
      </c>
      <c r="B18" s="12" t="s">
        <v>17</v>
      </c>
      <c r="C18" s="60">
        <f>AVERAGE(C5:C16)</f>
        <v>200</v>
      </c>
      <c r="D18" s="17">
        <f>AVERAGE(D5:D16)</f>
        <v>481.9208333333334</v>
      </c>
      <c r="E18" s="16">
        <f>AVERAGE(E5:E16)</f>
        <v>20118.75</v>
      </c>
      <c r="F18" s="61">
        <f>AVERAGE(F5:F16)</f>
        <v>2.4096041666666665</v>
      </c>
    </row>
    <row r="19" spans="1:6" ht="26.25">
      <c r="A19" s="62"/>
      <c r="B19" s="63"/>
      <c r="C19" s="64"/>
      <c r="D19" s="65"/>
      <c r="E19" s="66"/>
      <c r="F19" s="67"/>
    </row>
    <row r="20" spans="1:6" ht="25.5">
      <c r="A20" s="7"/>
      <c r="B20" s="7"/>
      <c r="C20" s="8"/>
      <c r="D20" s="8"/>
      <c r="E20" s="8"/>
      <c r="F20" s="8"/>
    </row>
    <row r="21" spans="1:6" ht="25.5">
      <c r="A21" s="7"/>
      <c r="B21" s="7"/>
      <c r="C21" s="8"/>
      <c r="D21" s="8"/>
      <c r="E21" s="8"/>
      <c r="F21" s="8"/>
    </row>
    <row r="22" spans="1:6" ht="26.25">
      <c r="A22" s="2"/>
      <c r="B22" s="3"/>
      <c r="C22" s="8"/>
      <c r="D22" s="8"/>
      <c r="E22" s="8"/>
      <c r="F22" s="8"/>
    </row>
    <row r="23" spans="1:6" ht="25.5">
      <c r="A23" s="7"/>
      <c r="B23" s="7"/>
      <c r="C23" s="7"/>
      <c r="D23" s="7"/>
      <c r="E23" s="7"/>
      <c r="F23" s="7"/>
    </row>
  </sheetData>
  <sheetProtection/>
  <printOptions/>
  <pageMargins left="0.8267716535433072" right="0.1968503937007874" top="0.5905511811023623" bottom="0.5905511811023623" header="0.5118110236220472" footer="0.5118110236220472"/>
  <pageSetup horizontalDpi="300" verticalDpi="300" orientation="portrait" paperSize="9" scale="8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5"/>
  <sheetViews>
    <sheetView showGridLines="0" tabSelected="1" zoomScalePageLayoutView="0" workbookViewId="0" topLeftCell="A4">
      <pane ySplit="2220" topLeftCell="A13" activePane="bottomLeft" state="split"/>
      <selection pane="topLeft" activeCell="A4" sqref="A4"/>
      <selection pane="bottomLeft" activeCell="N16" sqref="N16"/>
    </sheetView>
  </sheetViews>
  <sheetFormatPr defaultColWidth="9.140625" defaultRowHeight="21.75" customHeight="1"/>
  <cols>
    <col min="1" max="1" width="10.28125" style="105" customWidth="1"/>
    <col min="2" max="3" width="13.7109375" style="105" customWidth="1"/>
    <col min="4" max="4" width="9.7109375" style="105" customWidth="1"/>
    <col min="5" max="5" width="9.28125" style="105" customWidth="1"/>
    <col min="6" max="6" width="10.28125" style="151" customWidth="1"/>
    <col min="7" max="7" width="13.7109375" style="105" customWidth="1"/>
    <col min="8" max="8" width="13.57421875" style="105" customWidth="1"/>
    <col min="9" max="9" width="10.421875" style="105" customWidth="1"/>
    <col min="10" max="10" width="18.00390625" style="105" hidden="1" customWidth="1"/>
    <col min="11" max="11" width="15.00390625" style="105" hidden="1" customWidth="1"/>
    <col min="12" max="29" width="9.140625" style="105" customWidth="1"/>
    <col min="30" max="16384" width="9.140625" style="105" customWidth="1"/>
  </cols>
  <sheetData>
    <row r="1" spans="1:11" ht="21.75" customHeight="1">
      <c r="A1" s="103"/>
      <c r="B1" s="103"/>
      <c r="C1" s="103"/>
      <c r="D1" s="103"/>
      <c r="E1" s="103"/>
      <c r="F1" s="142"/>
      <c r="G1" s="103"/>
      <c r="H1" s="104"/>
      <c r="I1" s="104" t="s">
        <v>38</v>
      </c>
      <c r="J1" s="103"/>
      <c r="K1" s="103"/>
    </row>
    <row r="2" spans="1:11" ht="21.75" customHeight="1">
      <c r="A2" s="106" t="s">
        <v>47</v>
      </c>
      <c r="B2" s="106"/>
      <c r="C2" s="106"/>
      <c r="D2" s="106"/>
      <c r="E2" s="106"/>
      <c r="F2" s="143"/>
      <c r="G2" s="106"/>
      <c r="H2" s="106"/>
      <c r="I2" s="106"/>
      <c r="J2" s="106"/>
      <c r="K2" s="106"/>
    </row>
    <row r="3" spans="1:11" ht="21.75" customHeight="1">
      <c r="A3" s="107"/>
      <c r="B3" s="108"/>
      <c r="C3" s="108"/>
      <c r="D3" s="108"/>
      <c r="E3" s="108"/>
      <c r="F3" s="144"/>
      <c r="G3" s="108"/>
      <c r="H3" s="108"/>
      <c r="I3" s="108"/>
      <c r="J3" s="108"/>
      <c r="K3" s="108"/>
    </row>
    <row r="4" spans="1:11" s="113" customFormat="1" ht="97.5" customHeight="1">
      <c r="A4" s="109" t="s">
        <v>4</v>
      </c>
      <c r="B4" s="110" t="s">
        <v>48</v>
      </c>
      <c r="C4" s="110" t="s">
        <v>42</v>
      </c>
      <c r="D4" s="112" t="s">
        <v>43</v>
      </c>
      <c r="E4" s="133" t="s">
        <v>44</v>
      </c>
      <c r="F4" s="145" t="s">
        <v>45</v>
      </c>
      <c r="G4" s="110" t="s">
        <v>49</v>
      </c>
      <c r="H4" s="111" t="s">
        <v>46</v>
      </c>
      <c r="I4" s="112" t="s">
        <v>43</v>
      </c>
      <c r="J4" s="134" t="s">
        <v>39</v>
      </c>
      <c r="K4" s="134" t="s">
        <v>40</v>
      </c>
    </row>
    <row r="5" spans="1:11" ht="25.5" customHeight="1">
      <c r="A5" s="114" t="s">
        <v>5</v>
      </c>
      <c r="B5" s="115">
        <f>'[1]กระดาษ'!D5</f>
        <v>680.2</v>
      </c>
      <c r="C5" s="116">
        <f>กระดาษ!D5</f>
        <v>442.1500000000001</v>
      </c>
      <c r="D5" s="117">
        <f aca="true" t="shared" si="0" ref="D5:D10">B5-(B5*20%)</f>
        <v>544.1600000000001</v>
      </c>
      <c r="E5" s="138">
        <f>(C5-B5)*100/B5</f>
        <v>-34.99705968832696</v>
      </c>
      <c r="F5" s="147">
        <f>C5-B5</f>
        <v>-238.04999999999995</v>
      </c>
      <c r="G5" s="115">
        <f>'[1]กระดาษ'!F5</f>
        <v>3.4010000000000002</v>
      </c>
      <c r="H5" s="116">
        <f>กระดาษ!F5</f>
        <v>2.2107500000000004</v>
      </c>
      <c r="I5" s="117">
        <f aca="true" t="shared" si="1" ref="I5:I17">G5-(G5*20%)</f>
        <v>2.7208</v>
      </c>
      <c r="J5" s="140">
        <f aca="true" t="shared" si="2" ref="J5:J10">(H5-I5)*100/I5</f>
        <v>-18.746324610408692</v>
      </c>
      <c r="K5" s="137">
        <f aca="true" t="shared" si="3" ref="K5:K10">H5-I5</f>
        <v>-0.5100499999999997</v>
      </c>
    </row>
    <row r="6" spans="1:11" ht="25.5" customHeight="1">
      <c r="A6" s="114" t="s">
        <v>6</v>
      </c>
      <c r="B6" s="115">
        <f>'[1]กระดาษ'!D6</f>
        <v>490.40000000000003</v>
      </c>
      <c r="C6" s="116">
        <f>กระดาษ!D6</f>
        <v>387.6</v>
      </c>
      <c r="D6" s="117">
        <f t="shared" si="0"/>
        <v>392.32000000000005</v>
      </c>
      <c r="E6" s="138">
        <f aca="true" t="shared" si="4" ref="E6:E17">(C6-B6)*100/B6</f>
        <v>-20.962479608482873</v>
      </c>
      <c r="F6" s="147">
        <f aca="true" t="shared" si="5" ref="F6:F17">C6-B6</f>
        <v>-102.80000000000001</v>
      </c>
      <c r="G6" s="115">
        <f>'[1]กระดาษ'!F6</f>
        <v>2.452</v>
      </c>
      <c r="H6" s="116">
        <f>กระดาษ!F6</f>
        <v>1.9380000000000002</v>
      </c>
      <c r="I6" s="117">
        <f t="shared" si="1"/>
        <v>1.9616</v>
      </c>
      <c r="J6" s="141">
        <f t="shared" si="2"/>
        <v>-1.203099510603581</v>
      </c>
      <c r="K6" s="139">
        <f t="shared" si="3"/>
        <v>-0.023599999999999843</v>
      </c>
    </row>
    <row r="7" spans="1:11" ht="25.5" customHeight="1">
      <c r="A7" s="114" t="s">
        <v>7</v>
      </c>
      <c r="B7" s="115">
        <f>'[1]กระดาษ'!D7</f>
        <v>446.75000000000006</v>
      </c>
      <c r="C7" s="116">
        <f>กระดาษ!D7</f>
        <v>700.5500000000001</v>
      </c>
      <c r="D7" s="117">
        <f t="shared" si="0"/>
        <v>357.40000000000003</v>
      </c>
      <c r="E7" s="136">
        <f t="shared" si="4"/>
        <v>56.810296586457746</v>
      </c>
      <c r="F7" s="146">
        <f t="shared" si="5"/>
        <v>253.8</v>
      </c>
      <c r="G7" s="115">
        <f>'[1]กระดาษ'!F7</f>
        <v>2.23375</v>
      </c>
      <c r="H7" s="116">
        <f>กระดาษ!F7</f>
        <v>3.5027500000000003</v>
      </c>
      <c r="I7" s="117">
        <f t="shared" si="1"/>
        <v>1.7870000000000001</v>
      </c>
      <c r="J7" s="140">
        <f t="shared" si="2"/>
        <v>96.01287073307219</v>
      </c>
      <c r="K7" s="137">
        <f t="shared" si="3"/>
        <v>1.71575</v>
      </c>
    </row>
    <row r="8" spans="1:11" ht="25.5" customHeight="1">
      <c r="A8" s="114" t="s">
        <v>8</v>
      </c>
      <c r="B8" s="115">
        <f>'[1]กระดาษ'!D8</f>
        <v>465.5</v>
      </c>
      <c r="C8" s="116">
        <f>กระดาษ!D8</f>
        <v>246.00000000000003</v>
      </c>
      <c r="D8" s="117">
        <f t="shared" si="0"/>
        <v>372.4</v>
      </c>
      <c r="E8" s="138">
        <f t="shared" si="4"/>
        <v>-47.15359828141782</v>
      </c>
      <c r="F8" s="147">
        <f t="shared" si="5"/>
        <v>-219.49999999999997</v>
      </c>
      <c r="G8" s="115">
        <f>'[1]กระดาษ'!F8</f>
        <v>2.3275</v>
      </c>
      <c r="H8" s="116">
        <f>กระดาษ!F8</f>
        <v>1.2300000000000002</v>
      </c>
      <c r="I8" s="117">
        <f t="shared" si="1"/>
        <v>1.862</v>
      </c>
      <c r="J8" s="140">
        <f t="shared" si="2"/>
        <v>-33.94199785177228</v>
      </c>
      <c r="K8" s="137">
        <f t="shared" si="3"/>
        <v>-0.6319999999999999</v>
      </c>
    </row>
    <row r="9" spans="1:11" ht="25.5" customHeight="1">
      <c r="A9" s="114" t="s">
        <v>9</v>
      </c>
      <c r="B9" s="115">
        <f>'[1]กระดาษ'!D9</f>
        <v>591.5000000000001</v>
      </c>
      <c r="C9" s="116">
        <f>กระดาษ!D9</f>
        <v>326.90000000000003</v>
      </c>
      <c r="D9" s="117">
        <f t="shared" si="0"/>
        <v>473.2000000000001</v>
      </c>
      <c r="E9" s="138">
        <f t="shared" si="4"/>
        <v>-44.73372781065089</v>
      </c>
      <c r="F9" s="147">
        <f t="shared" si="5"/>
        <v>-264.6000000000001</v>
      </c>
      <c r="G9" s="115">
        <f>'[1]กระดาษ'!F9</f>
        <v>2.9575000000000005</v>
      </c>
      <c r="H9" s="116">
        <f>กระดาษ!F9</f>
        <v>1.6345</v>
      </c>
      <c r="I9" s="117">
        <f t="shared" si="1"/>
        <v>2.3660000000000005</v>
      </c>
      <c r="J9" s="141">
        <f t="shared" si="2"/>
        <v>-30.917159763313624</v>
      </c>
      <c r="K9" s="139">
        <f t="shared" si="3"/>
        <v>-0.7315000000000005</v>
      </c>
    </row>
    <row r="10" spans="1:11" ht="25.5" customHeight="1">
      <c r="A10" s="114" t="s">
        <v>10</v>
      </c>
      <c r="B10" s="115">
        <f>'[1]กระดาษ'!D10</f>
        <v>523.1</v>
      </c>
      <c r="C10" s="116">
        <f>กระดาษ!D10</f>
        <v>773.6500000000001</v>
      </c>
      <c r="D10" s="117">
        <f t="shared" si="0"/>
        <v>418.48</v>
      </c>
      <c r="E10" s="136">
        <f t="shared" si="4"/>
        <v>47.89715159625312</v>
      </c>
      <c r="F10" s="146">
        <f t="shared" si="5"/>
        <v>250.55000000000007</v>
      </c>
      <c r="G10" s="115">
        <f>'[1]กระดาษ'!F10</f>
        <v>2.6155</v>
      </c>
      <c r="H10" s="116">
        <f>กระดาษ!F10</f>
        <v>3.8682500000000006</v>
      </c>
      <c r="I10" s="117">
        <f t="shared" si="1"/>
        <v>2.0924</v>
      </c>
      <c r="J10" s="141">
        <f t="shared" si="2"/>
        <v>84.87143949531641</v>
      </c>
      <c r="K10" s="139">
        <f t="shared" si="3"/>
        <v>1.7758500000000006</v>
      </c>
    </row>
    <row r="11" spans="1:11" ht="25.5" customHeight="1">
      <c r="A11" s="114" t="s">
        <v>11</v>
      </c>
      <c r="B11" s="115">
        <f>'[1]กระดาษ'!D11</f>
        <v>516.85</v>
      </c>
      <c r="C11" s="116">
        <f>กระดาษ!D11</f>
        <v>306.65000000000003</v>
      </c>
      <c r="D11" s="117">
        <f aca="true" t="shared" si="6" ref="D11:D17">B11-(B11*20%)</f>
        <v>413.48</v>
      </c>
      <c r="E11" s="138">
        <f t="shared" si="4"/>
        <v>-40.669439876172966</v>
      </c>
      <c r="F11" s="147">
        <f t="shared" si="5"/>
        <v>-210.2</v>
      </c>
      <c r="G11" s="115">
        <f>'[1]กระดาษ'!F11</f>
        <v>2.58425</v>
      </c>
      <c r="H11" s="116">
        <f>กระดาษ!F11</f>
        <v>1.5332500000000002</v>
      </c>
      <c r="I11" s="117">
        <f t="shared" si="1"/>
        <v>2.0674</v>
      </c>
      <c r="J11" s="141">
        <f>(H11-I11)*100/I11</f>
        <v>-25.83679984521621</v>
      </c>
      <c r="K11" s="139">
        <f>H11-I11</f>
        <v>-0.5341499999999999</v>
      </c>
    </row>
    <row r="12" spans="1:11" ht="25.5" customHeight="1">
      <c r="A12" s="114" t="s">
        <v>12</v>
      </c>
      <c r="B12" s="115">
        <f>'[1]กระดาษ'!D12</f>
        <v>616.71</v>
      </c>
      <c r="C12" s="116">
        <f>กระดาษ!D12</f>
        <v>465.5</v>
      </c>
      <c r="D12" s="117">
        <f t="shared" si="6"/>
        <v>493.36800000000005</v>
      </c>
      <c r="E12" s="138">
        <f t="shared" si="4"/>
        <v>-24.518817596601323</v>
      </c>
      <c r="F12" s="147">
        <f t="shared" si="5"/>
        <v>-151.21000000000004</v>
      </c>
      <c r="G12" s="115">
        <f>'[1]กระดาษ'!F12</f>
        <v>3.0835500000000002</v>
      </c>
      <c r="H12" s="116">
        <f>กระดาษ!F12</f>
        <v>2.3275</v>
      </c>
      <c r="I12" s="117">
        <f t="shared" si="1"/>
        <v>2.4668400000000004</v>
      </c>
      <c r="J12" s="140">
        <f>(H12-I12)*100/I12</f>
        <v>-5.648521995751659</v>
      </c>
      <c r="K12" s="137">
        <f>H12-I12</f>
        <v>-0.13934000000000024</v>
      </c>
    </row>
    <row r="13" spans="1:11" ht="25.5" customHeight="1">
      <c r="A13" s="114" t="s">
        <v>13</v>
      </c>
      <c r="B13" s="115">
        <f>'[1]กระดาษ'!D13</f>
        <v>554.2</v>
      </c>
      <c r="C13" s="116">
        <f>กระดาษ!D13</f>
        <v>692.7</v>
      </c>
      <c r="D13" s="117">
        <f t="shared" si="6"/>
        <v>443.36</v>
      </c>
      <c r="E13" s="136">
        <f t="shared" si="4"/>
        <v>24.990977986286538</v>
      </c>
      <c r="F13" s="146">
        <f t="shared" si="5"/>
        <v>138.5</v>
      </c>
      <c r="G13" s="115">
        <f>'[1]กระดาษ'!F13</f>
        <v>2.7710000000000004</v>
      </c>
      <c r="H13" s="116">
        <f>กระดาษ!F13</f>
        <v>3.4635000000000002</v>
      </c>
      <c r="I13" s="117">
        <f t="shared" si="1"/>
        <v>2.2168</v>
      </c>
      <c r="J13" s="141">
        <f>(H13-I13)*100/I13</f>
        <v>56.23872248285818</v>
      </c>
      <c r="K13" s="139">
        <f>H13-I13</f>
        <v>1.2467000000000001</v>
      </c>
    </row>
    <row r="14" spans="1:11" ht="25.5" customHeight="1">
      <c r="A14" s="114" t="s">
        <v>14</v>
      </c>
      <c r="B14" s="115">
        <f>'[1]กระดาษ'!D14</f>
        <v>579.0500000000001</v>
      </c>
      <c r="C14" s="116">
        <f>กระดาษ!D14</f>
        <v>351.75</v>
      </c>
      <c r="D14" s="117">
        <f t="shared" si="6"/>
        <v>463.24000000000007</v>
      </c>
      <c r="E14" s="138">
        <f t="shared" si="4"/>
        <v>-39.25395043605907</v>
      </c>
      <c r="F14" s="147">
        <f t="shared" si="5"/>
        <v>-227.30000000000007</v>
      </c>
      <c r="G14" s="115">
        <f>'[1]กระดาษ'!F14</f>
        <v>2.8952500000000003</v>
      </c>
      <c r="H14" s="116">
        <f>กระดาษ!F14</f>
        <v>1.75875</v>
      </c>
      <c r="I14" s="117">
        <f t="shared" si="1"/>
        <v>2.3162000000000003</v>
      </c>
      <c r="J14" s="141"/>
      <c r="K14" s="139"/>
    </row>
    <row r="15" spans="1:11" ht="25.5" customHeight="1">
      <c r="A15" s="114" t="s">
        <v>15</v>
      </c>
      <c r="B15" s="115">
        <f>'[1]กระดาษ'!D15</f>
        <v>558.21</v>
      </c>
      <c r="C15" s="116">
        <f>กระดาษ!D15</f>
        <v>551.05</v>
      </c>
      <c r="D15" s="117">
        <f t="shared" si="6"/>
        <v>446.56800000000004</v>
      </c>
      <c r="E15" s="138">
        <f t="shared" si="4"/>
        <v>-1.2826713960695941</v>
      </c>
      <c r="F15" s="147">
        <f t="shared" si="5"/>
        <v>-7.160000000000082</v>
      </c>
      <c r="G15" s="115">
        <f>'[1]กระดาษ'!F15</f>
        <v>2.7910500000000003</v>
      </c>
      <c r="H15" s="116">
        <f>กระดาษ!F15</f>
        <v>2.7552499999999998</v>
      </c>
      <c r="I15" s="117">
        <f t="shared" si="1"/>
        <v>2.2328400000000004</v>
      </c>
      <c r="J15" s="141"/>
      <c r="K15" s="139"/>
    </row>
    <row r="16" spans="1:11" ht="25.5" customHeight="1">
      <c r="A16" s="114" t="s">
        <v>16</v>
      </c>
      <c r="B16" s="115">
        <f>'[1]กระดาษ'!D16</f>
        <v>607.1500000000001</v>
      </c>
      <c r="C16" s="116">
        <f>กระดาษ!D16</f>
        <v>538.5500000000001</v>
      </c>
      <c r="D16" s="117">
        <f t="shared" si="6"/>
        <v>485.7200000000001</v>
      </c>
      <c r="E16" s="138">
        <f t="shared" si="4"/>
        <v>-11.298690603639958</v>
      </c>
      <c r="F16" s="147">
        <f t="shared" si="5"/>
        <v>-68.60000000000002</v>
      </c>
      <c r="G16" s="115">
        <f>'[1]กระดาษ'!F16</f>
        <v>3.0357500000000006</v>
      </c>
      <c r="H16" s="116">
        <f>กระดาษ!F16</f>
        <v>2.69275</v>
      </c>
      <c r="I16" s="117">
        <f t="shared" si="1"/>
        <v>2.4286000000000003</v>
      </c>
      <c r="J16" s="141"/>
      <c r="K16" s="139"/>
    </row>
    <row r="17" spans="1:11" ht="25.5" customHeight="1">
      <c r="A17" s="118" t="s">
        <v>2</v>
      </c>
      <c r="B17" s="119">
        <f>SUM(B5:B16)</f>
        <v>6629.620000000001</v>
      </c>
      <c r="C17" s="120">
        <f>SUM(C5:C16)</f>
        <v>5783.050000000001</v>
      </c>
      <c r="D17" s="121">
        <f t="shared" si="6"/>
        <v>5303.696000000001</v>
      </c>
      <c r="E17" s="154">
        <f t="shared" si="4"/>
        <v>-12.76951016800359</v>
      </c>
      <c r="F17" s="147">
        <f t="shared" si="5"/>
        <v>-846.5699999999997</v>
      </c>
      <c r="G17" s="122">
        <f>SUM(G5:G16)</f>
        <v>33.14810000000001</v>
      </c>
      <c r="H17" s="120">
        <f>SUM(H5:H16)</f>
        <v>28.91525</v>
      </c>
      <c r="I17" s="121">
        <f t="shared" si="1"/>
        <v>26.518480000000004</v>
      </c>
      <c r="J17" s="140">
        <f>(H17-I17)*100/I17</f>
        <v>9.03811228999549</v>
      </c>
      <c r="K17" s="139">
        <f>H17-I17</f>
        <v>2.3967699999999965</v>
      </c>
    </row>
    <row r="18" spans="1:11" ht="25.5" customHeight="1">
      <c r="A18" s="157" t="s">
        <v>50</v>
      </c>
      <c r="B18" s="158"/>
      <c r="C18" s="152">
        <f>(C17/B17)*100-100</f>
        <v>-12.769510168003592</v>
      </c>
      <c r="D18" s="153" t="s">
        <v>51</v>
      </c>
      <c r="E18" s="159"/>
      <c r="F18" s="160"/>
      <c r="G18" s="160"/>
      <c r="H18" s="160"/>
      <c r="I18" s="161"/>
      <c r="J18" s="135" t="s">
        <v>17</v>
      </c>
      <c r="K18" s="135" t="s">
        <v>17</v>
      </c>
    </row>
    <row r="19" spans="1:11" ht="25.5" customHeight="1">
      <c r="A19" s="123"/>
      <c r="B19" s="124"/>
      <c r="C19" s="125"/>
      <c r="D19" s="125"/>
      <c r="E19" s="125"/>
      <c r="F19" s="148"/>
      <c r="G19" s="125"/>
      <c r="H19" s="125"/>
      <c r="I19" s="125"/>
      <c r="J19" s="125"/>
      <c r="K19" s="125"/>
    </row>
    <row r="20" spans="1:11" ht="25.5" customHeight="1">
      <c r="A20" s="126"/>
      <c r="B20" s="127"/>
      <c r="C20" s="127"/>
      <c r="D20" s="127"/>
      <c r="E20" s="127"/>
      <c r="F20" s="149"/>
      <c r="G20" s="127"/>
      <c r="H20" s="126"/>
      <c r="I20" s="127"/>
      <c r="J20" s="127"/>
      <c r="K20" s="127"/>
    </row>
    <row r="21" spans="1:11" ht="25.5" customHeight="1">
      <c r="A21" s="126"/>
      <c r="B21" s="127"/>
      <c r="C21" s="127"/>
      <c r="D21" s="127"/>
      <c r="E21" s="127"/>
      <c r="F21" s="149"/>
      <c r="G21" s="127"/>
      <c r="H21" s="126"/>
      <c r="I21" s="127"/>
      <c r="J21" s="127"/>
      <c r="K21" s="127"/>
    </row>
    <row r="22" spans="1:11" ht="25.5" customHeight="1">
      <c r="A22" s="126"/>
      <c r="B22" s="127"/>
      <c r="C22" s="127"/>
      <c r="D22" s="127"/>
      <c r="E22" s="127"/>
      <c r="F22" s="149"/>
      <c r="G22" s="127"/>
      <c r="H22" s="126"/>
      <c r="I22" s="127"/>
      <c r="J22" s="127"/>
      <c r="K22" s="127"/>
    </row>
    <row r="23" spans="1:11" ht="25.5" customHeight="1">
      <c r="A23" s="126"/>
      <c r="B23" s="127"/>
      <c r="C23" s="127"/>
      <c r="D23" s="127"/>
      <c r="E23" s="127"/>
      <c r="F23" s="149"/>
      <c r="G23" s="127"/>
      <c r="H23" s="126"/>
      <c r="I23" s="127"/>
      <c r="J23" s="127"/>
      <c r="K23" s="127"/>
    </row>
    <row r="24" spans="1:11" ht="25.5" customHeight="1">
      <c r="A24" s="126"/>
      <c r="B24" s="127"/>
      <c r="C24" s="127"/>
      <c r="D24" s="127"/>
      <c r="E24" s="127"/>
      <c r="F24" s="149"/>
      <c r="G24" s="127"/>
      <c r="H24" s="126"/>
      <c r="I24" s="127"/>
      <c r="J24" s="127"/>
      <c r="K24" s="127"/>
    </row>
    <row r="25" spans="1:11" ht="25.5" customHeight="1">
      <c r="A25" s="126"/>
      <c r="B25" s="127"/>
      <c r="C25" s="127"/>
      <c r="D25" s="127"/>
      <c r="E25" s="127"/>
      <c r="F25" s="149"/>
      <c r="G25" s="127"/>
      <c r="H25" s="126"/>
      <c r="I25" s="127"/>
      <c r="J25" s="127"/>
      <c r="K25" s="127"/>
    </row>
    <row r="26" spans="1:11" ht="25.5" customHeight="1">
      <c r="A26" s="126"/>
      <c r="B26" s="127"/>
      <c r="C26" s="127"/>
      <c r="D26" s="127"/>
      <c r="E26" s="127"/>
      <c r="F26" s="149"/>
      <c r="G26" s="127"/>
      <c r="H26" s="126"/>
      <c r="I26" s="127"/>
      <c r="J26" s="127"/>
      <c r="K26" s="127"/>
    </row>
    <row r="27" spans="1:11" ht="25.5" customHeight="1">
      <c r="A27" s="126"/>
      <c r="B27" s="127"/>
      <c r="C27" s="127"/>
      <c r="D27" s="127"/>
      <c r="E27" s="127"/>
      <c r="F27" s="149"/>
      <c r="G27" s="127"/>
      <c r="H27" s="126"/>
      <c r="I27" s="127"/>
      <c r="J27" s="127"/>
      <c r="K27" s="127"/>
    </row>
    <row r="28" spans="1:11" ht="25.5" customHeight="1">
      <c r="A28" s="126"/>
      <c r="B28" s="127"/>
      <c r="C28" s="127"/>
      <c r="D28" s="127"/>
      <c r="E28" s="127"/>
      <c r="F28" s="149"/>
      <c r="G28" s="127"/>
      <c r="H28" s="126"/>
      <c r="I28" s="127"/>
      <c r="J28" s="127"/>
      <c r="K28" s="127"/>
    </row>
    <row r="29" spans="1:11" ht="25.5" customHeight="1">
      <c r="A29" s="126"/>
      <c r="B29" s="127"/>
      <c r="C29" s="127"/>
      <c r="D29" s="127"/>
      <c r="E29" s="127"/>
      <c r="F29" s="149"/>
      <c r="G29" s="127"/>
      <c r="H29" s="126"/>
      <c r="I29" s="127"/>
      <c r="J29" s="127"/>
      <c r="K29" s="127"/>
    </row>
    <row r="30" spans="1:11" ht="25.5" customHeight="1">
      <c r="A30" s="126"/>
      <c r="B30" s="127"/>
      <c r="C30" s="127"/>
      <c r="D30" s="127"/>
      <c r="E30" s="127"/>
      <c r="F30" s="149"/>
      <c r="G30" s="127"/>
      <c r="H30" s="126"/>
      <c r="I30" s="127"/>
      <c r="J30" s="127"/>
      <c r="K30" s="127"/>
    </row>
    <row r="31" spans="1:11" ht="25.5" customHeight="1">
      <c r="A31" s="126"/>
      <c r="B31" s="127"/>
      <c r="C31" s="127"/>
      <c r="D31" s="127"/>
      <c r="E31" s="127"/>
      <c r="F31" s="149"/>
      <c r="G31" s="127"/>
      <c r="H31" s="126"/>
      <c r="I31" s="127"/>
      <c r="J31" s="127"/>
      <c r="K31" s="127"/>
    </row>
    <row r="32" spans="1:11" ht="25.5" customHeight="1">
      <c r="A32" s="126"/>
      <c r="B32" s="127"/>
      <c r="C32" s="127"/>
      <c r="D32" s="127"/>
      <c r="E32" s="127"/>
      <c r="F32" s="149"/>
      <c r="G32" s="127"/>
      <c r="H32" s="126"/>
      <c r="I32" s="127"/>
      <c r="J32" s="127"/>
      <c r="K32" s="127"/>
    </row>
    <row r="33" spans="1:11" ht="25.5" customHeight="1">
      <c r="A33" s="126"/>
      <c r="B33" s="127"/>
      <c r="C33" s="127"/>
      <c r="D33" s="127"/>
      <c r="E33" s="127"/>
      <c r="F33" s="149"/>
      <c r="G33" s="127"/>
      <c r="H33" s="126"/>
      <c r="I33" s="127"/>
      <c r="J33" s="127"/>
      <c r="K33" s="127"/>
    </row>
    <row r="34" spans="1:11" ht="25.5" customHeight="1">
      <c r="A34" s="108"/>
      <c r="B34" s="127"/>
      <c r="C34" s="127"/>
      <c r="D34" s="127"/>
      <c r="E34" s="127"/>
      <c r="F34" s="149"/>
      <c r="G34" s="127"/>
      <c r="H34" s="126"/>
      <c r="I34" s="127"/>
      <c r="J34" s="127"/>
      <c r="K34" s="127"/>
    </row>
    <row r="35" spans="1:11" ht="25.5" customHeight="1">
      <c r="A35" s="126"/>
      <c r="B35" s="126"/>
      <c r="C35" s="126"/>
      <c r="D35" s="126"/>
      <c r="E35" s="126"/>
      <c r="F35" s="150"/>
      <c r="G35" s="126"/>
      <c r="H35" s="126"/>
      <c r="I35" s="126"/>
      <c r="J35" s="126"/>
      <c r="K35" s="126"/>
    </row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</sheetData>
  <sheetProtection/>
  <mergeCells count="2">
    <mergeCell ref="A18:B18"/>
    <mergeCell ref="E18:I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TRAMAS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SAMART</dc:creator>
  <cp:keywords/>
  <dc:description/>
  <cp:lastModifiedBy>ASUS</cp:lastModifiedBy>
  <cp:lastPrinted>2022-01-18T07:09:34Z</cp:lastPrinted>
  <dcterms:created xsi:type="dcterms:W3CDTF">2011-12-16T04:29:53Z</dcterms:created>
  <dcterms:modified xsi:type="dcterms:W3CDTF">2022-01-18T15:58:49Z</dcterms:modified>
  <cp:category/>
  <cp:version/>
  <cp:contentType/>
  <cp:contentStatus/>
</cp:coreProperties>
</file>