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firstSheet="1" activeTab="1"/>
  </bookViews>
  <sheets>
    <sheet name="น้ำมันเชื้อเพลิง" sheetId="1" r:id="rId1"/>
    <sheet name="น้ำมันเชื้อเพลิง-เปรียบเทียบ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<sst xmlns="http://schemas.openxmlformats.org/spreadsheetml/2006/main" count="74" uniqueCount="49">
  <si>
    <t>บันทึกประจำเดือน</t>
  </si>
  <si>
    <t>วันที่ทำการบันทึก</t>
  </si>
  <si>
    <t>รวม</t>
  </si>
  <si>
    <t>เฉลี่ย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</si>
  <si>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</si>
  <si>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</si>
  <si>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</si>
  <si>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</si>
  <si>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</si>
  <si>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</si>
  <si>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</si>
  <si>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</si>
  <si>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</si>
  <si>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</si>
  <si>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</si>
  <si>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</si>
  <si>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</si>
  <si>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แบบฟอร์ม 3.2(2)</t>
  </si>
  <si>
    <t>-</t>
  </si>
  <si>
    <r>
      <t>ปริมาณการใช้น้ำมัน</t>
    </r>
    <r>
      <rPr>
        <b/>
        <sz val="18"/>
        <color indexed="10"/>
        <rFont val="Angsana New"/>
        <family val="1"/>
      </rPr>
      <t>Diesel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</si>
  <si>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>Gasohol 91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</si>
  <si>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 xml:space="preserve">Gasohol 95 </t>
    </r>
    <r>
      <rPr>
        <b/>
        <sz val="18"/>
        <rFont val="Angsana New"/>
        <family val="1"/>
      </rPr>
      <t>/เดือน (ลิตร)</t>
    </r>
  </si>
  <si>
    <t>สำนักงานมหาวิทยาลัย</t>
  </si>
  <si>
    <t>แบบฟอร์ม 3.2(1)</t>
  </si>
  <si>
    <t>บันทึกประจำ
เดือน</t>
  </si>
  <si>
    <t>จำนวนพนักงาน</t>
  </si>
  <si>
    <t>ปริมาณการใช้เชื้อเพลิงต่อจำนวนพนักงาน</t>
  </si>
  <si>
    <t>ปริมาณการใช้น้ำมันเชื้อเพลิง /เดือน (ลิตร)</t>
  </si>
  <si>
    <r>
      <t xml:space="preserve">บันทึกการใช้เชื้อเพลิง </t>
    </r>
    <r>
      <rPr>
        <b/>
        <sz val="18"/>
        <color indexed="10"/>
        <rFont val="Angsana New"/>
        <family val="1"/>
      </rPr>
      <t>2564</t>
    </r>
  </si>
  <si>
    <t>2564  ปริมาณการใช้น้ำมันDiesel /เดือน (ลิตร)</t>
  </si>
  <si>
    <t>2564  เป้าหมาย  ลด 5 %</t>
  </si>
  <si>
    <r>
      <t xml:space="preserve">2564  Diesel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</si>
  <si>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2564  Diesel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</si>
  <si>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t>2564  ปริมาณการใช้น้ำมันGasohol 91 /เดือน (ลิตร)</t>
  </si>
  <si>
    <r>
      <t xml:space="preserve">2564  </t>
    </r>
    <r>
      <rPr>
        <b/>
        <sz val="18"/>
        <rFont val="Angsana New"/>
        <family val="1"/>
      </rPr>
      <t xml:space="preserve">Gasohol 91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</si>
  <si>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2564  Gasohol 91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</si>
  <si>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t>2564  ปริมาณการใช้น้ำมันGasohol 95 /เดือน (ลิตร)</t>
  </si>
  <si>
    <r>
      <t xml:space="preserve">2564   </t>
    </r>
    <r>
      <rPr>
        <b/>
        <sz val="18"/>
        <rFont val="Angsana New"/>
        <family val="1"/>
      </rPr>
      <t xml:space="preserve">Gasohol 95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  (%)</t>
    </r>
  </si>
  <si>
    <t>2564  ปริมาณการใช้น้ำมันเชื้อเพลิงต่อจำนวนพนักงาน</t>
  </si>
  <si>
    <r>
      <t xml:space="preserve">2564  Gasohol 95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</si>
  <si>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r>
      <t xml:space="preserve">เปรียบเทียบการใช้เชื้อเพลิง ประจำปี </t>
    </r>
    <r>
      <rPr>
        <b/>
        <sz val="18"/>
        <color indexed="10"/>
        <rFont val="Angsana New"/>
        <family val="1"/>
      </rPr>
      <t>2562 - 2564</t>
    </r>
  </si>
  <si>
    <t>2562  ปริมาณการใช้น้ำมันDiesel /เดือน (ลิตร)</t>
  </si>
  <si>
    <t>2562  ปริมาณการใช้น้ำมันGasohol 91 /เดือน (ลิตร)</t>
  </si>
  <si>
    <t>2562  ปริมาณการใช้น้ำมันGasohol 95 /เดือน (ลิตร)</t>
  </si>
  <si>
    <t>2562  ปริมาณการใช้น้ำมันเชื้อเพลิงต่อจำนวนพนักงาน</t>
  </si>
  <si>
    <r>
      <t>2562ปริมาณการใช้น้ำมันเชื้อเพลิงต่อจำนวนพนักงาน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</si>
  <si>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</si>
  <si>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สรุปผลการใช้น้ำมันเชื้อ</t>
  </si>
  <si>
    <t>5%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</si>
</sst>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</numFmts>
  <fonts count="80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3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63"/>
      <name val="Calibri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 vertical="center"/>
    </xf>
    <xf numFmtId="0" fontId="67" fillId="34" borderId="10" xfId="0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4" fontId="67" fillId="33" borderId="10" xfId="0" applyNumberFormat="1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/>
    </xf>
    <xf numFmtId="4" fontId="67" fillId="34" borderId="10" xfId="0" applyNumberFormat="1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/>
    </xf>
    <xf numFmtId="4" fontId="67" fillId="3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33" borderId="0" xfId="44" applyFont="1" applyFill="1" applyAlignment="1">
      <alignment vertical="center"/>
      <protection/>
    </xf>
    <xf numFmtId="0" fontId="5" fillId="33" borderId="0" xfId="44" applyFont="1" applyFill="1">
      <alignment/>
      <protection/>
    </xf>
    <xf numFmtId="0" fontId="2" fillId="33" borderId="0" xfId="44" applyFont="1" applyFill="1" applyAlignment="1">
      <alignment horizontal="centerContinuous" vertical="center"/>
      <protection/>
    </xf>
    <xf numFmtId="0" fontId="2" fillId="33" borderId="0" xfId="44" applyFont="1" applyFill="1" applyAlignment="1">
      <alignment horizontal="left" vertical="center"/>
      <protection/>
    </xf>
    <xf numFmtId="0" fontId="2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1" fillId="33" borderId="10" xfId="44" applyFont="1" applyFill="1" applyBorder="1" applyAlignment="1">
      <alignment horizontal="center" vertical="center" wrapText="1"/>
      <protection/>
    </xf>
    <xf numFmtId="0" fontId="72" fillId="33" borderId="10" xfId="44" applyFont="1" applyFill="1" applyBorder="1" applyAlignment="1">
      <alignment horizontal="center" vertical="center" wrapText="1"/>
      <protection/>
    </xf>
    <xf numFmtId="0" fontId="73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74" fillId="33" borderId="10" xfId="44" applyNumberFormat="1" applyFont="1" applyFill="1" applyBorder="1" applyAlignment="1">
      <alignment horizontal="center"/>
      <protection/>
    </xf>
    <xf numFmtId="4" fontId="75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0" fontId="72" fillId="33" borderId="10" xfId="44" applyFont="1" applyFill="1" applyBorder="1" applyAlignment="1">
      <alignment horizontal="center"/>
      <protection/>
    </xf>
    <xf numFmtId="4" fontId="72" fillId="33" borderId="10" xfId="44" applyNumberFormat="1" applyFont="1" applyFill="1" applyBorder="1" applyAlignment="1">
      <alignment horizontal="center"/>
      <protection/>
    </xf>
    <xf numFmtId="4" fontId="71" fillId="33" borderId="10" xfId="44" applyNumberFormat="1" applyFont="1" applyFill="1" applyBorder="1" applyAlignment="1">
      <alignment horizontal="center"/>
      <protection/>
    </xf>
    <xf numFmtId="0" fontId="71" fillId="33" borderId="0" xfId="44" applyFont="1" applyFill="1" applyBorder="1" applyAlignment="1">
      <alignment horizontal="center"/>
      <protection/>
    </xf>
    <xf numFmtId="1" fontId="71" fillId="33" borderId="0" xfId="44" applyNumberFormat="1" applyFont="1" applyFill="1" applyBorder="1" applyAlignment="1">
      <alignment horizontal="center"/>
      <protection/>
    </xf>
    <xf numFmtId="4" fontId="71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15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2" fontId="77" fillId="33" borderId="10" xfId="47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78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78" fillId="33" borderId="10" xfId="0" applyNumberFormat="1" applyFont="1" applyFill="1" applyBorder="1" applyAlignment="1">
      <alignment horizontal="center"/>
    </xf>
    <xf numFmtId="0" fontId="2" fillId="0" borderId="0" xfId="44" applyFont="1" applyFill="1" applyAlignment="1">
      <alignment vertical="center"/>
      <protection/>
    </xf>
    <xf numFmtId="0" fontId="4" fillId="0" borderId="0" xfId="44" applyFont="1" applyFill="1" applyAlignment="1">
      <alignment horizontal="right" vertical="center"/>
      <protection/>
    </xf>
    <xf numFmtId="0" fontId="5" fillId="0" borderId="0" xfId="44" applyFont="1" applyFill="1">
      <alignment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1" fillId="0" borderId="10" xfId="44" applyFont="1" applyFill="1" applyBorder="1" applyAlignment="1">
      <alignment horizontal="center" vertical="center" wrapText="1"/>
      <protection/>
    </xf>
    <xf numFmtId="0" fontId="72" fillId="0" borderId="10" xfId="44" applyFont="1" applyFill="1" applyBorder="1" applyAlignment="1">
      <alignment horizontal="center" vertical="center" wrapText="1"/>
      <protection/>
    </xf>
    <xf numFmtId="0" fontId="73" fillId="0" borderId="10" xfId="44" applyFont="1" applyFill="1" applyBorder="1" applyAlignment="1">
      <alignment horizontal="center" vertical="center" wrapText="1"/>
      <protection/>
    </xf>
    <xf numFmtId="4" fontId="77" fillId="0" borderId="10" xfId="44" applyNumberFormat="1" applyFont="1" applyFill="1" applyBorder="1" applyAlignment="1">
      <alignment horizontal="center"/>
      <protection/>
    </xf>
    <xf numFmtId="4" fontId="74" fillId="0" borderId="10" xfId="44" applyNumberFormat="1" applyFont="1" applyFill="1" applyBorder="1" applyAlignment="1">
      <alignment horizontal="center"/>
      <protection/>
    </xf>
    <xf numFmtId="4" fontId="75" fillId="0" borderId="10" xfId="44" applyNumberFormat="1" applyFont="1" applyFill="1" applyBorder="1" applyAlignment="1">
      <alignment horizontal="center"/>
      <protection/>
    </xf>
    <xf numFmtId="4" fontId="76" fillId="0" borderId="10" xfId="44" applyNumberFormat="1" applyFont="1" applyFill="1" applyBorder="1" applyAlignment="1">
      <alignment horizontal="center"/>
      <protection/>
    </xf>
    <xf numFmtId="4" fontId="71" fillId="0" borderId="10" xfId="44" applyNumberFormat="1" applyFont="1" applyFill="1" applyBorder="1" applyAlignment="1">
      <alignment horizontal="center"/>
      <protection/>
    </xf>
    <xf numFmtId="4" fontId="71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68" fillId="33" borderId="0" xfId="0" applyFont="1" applyFill="1" applyBorder="1" applyAlignment="1">
      <alignment horizontal="center"/>
    </xf>
    <xf numFmtId="3" fontId="78" fillId="33" borderId="0" xfId="0" applyNumberFormat="1" applyFont="1" applyFill="1" applyBorder="1" applyAlignment="1">
      <alignment horizontal="center"/>
    </xf>
    <xf numFmtId="2" fontId="68" fillId="33" borderId="0" xfId="0" applyNumberFormat="1" applyFont="1" applyFill="1" applyBorder="1" applyAlignment="1">
      <alignment horizontal="center"/>
    </xf>
    <xf numFmtId="4" fontId="68" fillId="0" borderId="0" xfId="0" applyNumberFormat="1" applyFont="1" applyFill="1" applyBorder="1" applyAlignment="1">
      <alignment horizontal="center"/>
    </xf>
    <xf numFmtId="4" fontId="68" fillId="33" borderId="0" xfId="0" applyNumberFormat="1" applyFont="1" applyFill="1" applyBorder="1" applyAlignment="1">
      <alignment horizontal="center"/>
    </xf>
    <xf numFmtId="4" fontId="78" fillId="33" borderId="0" xfId="0" applyNumberFormat="1" applyFont="1" applyFill="1" applyBorder="1" applyAlignment="1">
      <alignment horizontal="center"/>
    </xf>
    <xf numFmtId="4" fontId="72" fillId="34" borderId="10" xfId="44" applyNumberFormat="1" applyFont="1" applyFill="1" applyBorder="1" applyAlignment="1">
      <alignment horizontal="center"/>
      <protection/>
    </xf>
    <xf numFmtId="0" fontId="5" fillId="0" borderId="0" xfId="44" applyFont="1" applyFill="1" applyAlignment="1">
      <alignment horizontal="centerContinuous"/>
      <protection/>
    </xf>
    <xf numFmtId="0" fontId="5" fillId="33" borderId="0" xfId="44" applyFont="1" applyFill="1" applyAlignment="1">
      <alignment horizontal="centerContinuous"/>
      <protection/>
    </xf>
    <xf numFmtId="2" fontId="71" fillId="33" borderId="0" xfId="44" applyNumberFormat="1" applyFont="1" applyFill="1" applyBorder="1" applyAlignment="1">
      <alignment horizontal="center"/>
      <protection/>
    </xf>
    <xf numFmtId="4" fontId="72" fillId="33" borderId="0" xfId="44" applyNumberFormat="1" applyFont="1" applyFill="1" applyBorder="1" applyAlignment="1">
      <alignment horizontal="center"/>
      <protection/>
    </xf>
    <xf numFmtId="4" fontId="73" fillId="33" borderId="0" xfId="44" applyNumberFormat="1" applyFont="1" applyFill="1" applyBorder="1" applyAlignment="1">
      <alignment horizontal="center"/>
      <protection/>
    </xf>
    <xf numFmtId="4" fontId="76" fillId="0" borderId="0" xfId="44" applyNumberFormat="1" applyFont="1" applyFill="1" applyBorder="1" applyAlignment="1">
      <alignment horizontal="center"/>
      <protection/>
    </xf>
    <xf numFmtId="4" fontId="72" fillId="0" borderId="0" xfId="44" applyNumberFormat="1" applyFont="1" applyFill="1" applyBorder="1" applyAlignment="1">
      <alignment horizontal="center"/>
      <protection/>
    </xf>
    <xf numFmtId="4" fontId="73" fillId="0" borderId="0" xfId="44" applyNumberFormat="1" applyFont="1" applyFill="1" applyBorder="1" applyAlignment="1">
      <alignment horizontal="center"/>
      <protection/>
    </xf>
    <xf numFmtId="4" fontId="6" fillId="0" borderId="0" xfId="44" applyNumberFormat="1" applyFont="1" applyFill="1" applyBorder="1" applyAlignment="1">
      <alignment horizontal="center"/>
      <protection/>
    </xf>
    <xf numFmtId="9" fontId="72" fillId="33" borderId="0" xfId="47" applyFont="1" applyFill="1" applyBorder="1" applyAlignment="1">
      <alignment horizontal="center"/>
    </xf>
    <xf numFmtId="9" fontId="72" fillId="0" borderId="0" xfId="47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2" fontId="77" fillId="34" borderId="10" xfId="47" applyNumberFormat="1" applyFont="1" applyFill="1" applyBorder="1" applyAlignment="1">
      <alignment horizontal="center"/>
    </xf>
    <xf numFmtId="4" fontId="77" fillId="34" borderId="10" xfId="47" applyNumberFormat="1" applyFont="1" applyFill="1" applyBorder="1" applyAlignment="1">
      <alignment horizontal="center"/>
    </xf>
    <xf numFmtId="2" fontId="75" fillId="34" borderId="10" xfId="47" applyNumberFormat="1" applyFont="1" applyFill="1" applyBorder="1" applyAlignment="1">
      <alignment horizontal="center"/>
    </xf>
    <xf numFmtId="4" fontId="75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2" fontId="75" fillId="33" borderId="10" xfId="47" applyNumberFormat="1" applyFont="1" applyFill="1" applyBorder="1" applyAlignment="1">
      <alignment horizontal="center"/>
    </xf>
    <xf numFmtId="4" fontId="73" fillId="33" borderId="10" xfId="44" applyNumberFormat="1" applyFont="1" applyFill="1" applyBorder="1" applyAlignment="1" quotePrefix="1">
      <alignment horizontal="center"/>
      <protection/>
    </xf>
    <xf numFmtId="4" fontId="77" fillId="33" borderId="10" xfId="47" applyNumberFormat="1" applyFont="1" applyFill="1" applyBorder="1" applyAlignment="1">
      <alignment horizontal="center"/>
    </xf>
    <xf numFmtId="4" fontId="79" fillId="33" borderId="10" xfId="44" applyNumberFormat="1" applyFont="1" applyFill="1" applyBorder="1" applyAlignment="1">
      <alignment horizontal="center"/>
      <protection/>
    </xf>
    <xf numFmtId="4" fontId="75" fillId="33" borderId="10" xfId="47" applyNumberFormat="1" applyFont="1" applyFill="1" applyBorder="1" applyAlignment="1">
      <alignment horizontal="center"/>
    </xf>
    <xf numFmtId="0" fontId="71" fillId="33" borderId="11" xfId="44" applyFont="1" applyFill="1" applyBorder="1" applyAlignment="1">
      <alignment horizontal="center"/>
      <protection/>
    </xf>
    <xf numFmtId="0" fontId="71" fillId="33" borderId="12" xfId="44" applyFont="1" applyFill="1" applyBorder="1" applyAlignment="1">
      <alignment horizontal="center"/>
      <protection/>
    </xf>
    <xf numFmtId="4" fontId="73" fillId="33" borderId="11" xfId="44" applyNumberFormat="1" applyFont="1" applyFill="1" applyBorder="1" applyAlignment="1">
      <alignment horizontal="center"/>
      <protection/>
    </xf>
    <xf numFmtId="4" fontId="73" fillId="33" borderId="13" xfId="44" applyNumberFormat="1" applyFont="1" applyFill="1" applyBorder="1" applyAlignment="1">
      <alignment horizontal="center"/>
      <protection/>
    </xf>
    <xf numFmtId="4" fontId="73" fillId="33" borderId="12" xfId="44" applyNumberFormat="1" applyFont="1" applyFill="1" applyBorder="1" applyAlignment="1">
      <alignment horizontal="center"/>
      <protection/>
    </xf>
    <xf numFmtId="4" fontId="73" fillId="0" borderId="11" xfId="44" applyNumberFormat="1" applyFont="1" applyFill="1" applyBorder="1" applyAlignment="1">
      <alignment horizontal="center"/>
      <protection/>
    </xf>
    <xf numFmtId="4" fontId="73" fillId="0" borderId="13" xfId="44" applyNumberFormat="1" applyFont="1" applyFill="1" applyBorder="1" applyAlignment="1">
      <alignment horizontal="center"/>
      <protection/>
    </xf>
    <xf numFmtId="4" fontId="73" fillId="0" borderId="12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Diesel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43"/>
          <c:w val="0.97625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น้ำมันเชื้อเพลิง!$D$4</c:f>
              <c:strCache>
                <c:ptCount val="1"/>
                <c:pt idx="0">
                  <c:v>ปริมาณการใช้น้ำมันDiesel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น้ำมันเชื้อเพลิง!$D$5:$D$16</c:f>
              <c:numCache/>
            </c:numRef>
          </c:val>
          <c:shape val="box"/>
        </c:ser>
        <c:ser>
          <c:idx val="1"/>
          <c:order val="1"/>
          <c:tx>
            <c:strRef>
              <c:f>น้ำมันเชื้อเพลิง!$E$4</c:f>
              <c:strCache>
                <c:ptCount val="1"/>
                <c:pt idx="0">
                  <c:v>ค่าใช้จ่าย/เดือน (บาท)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น้ำมันเชื้อเพลิง!$E$5:$E$16</c:f>
            </c:numRef>
          </c:val>
          <c:shape val="box"/>
        </c:ser>
        <c:shape val="box"/>
        <c:axId val="64081822"/>
        <c:axId val="39865487"/>
      </c:bar3D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25"/>
          <c:w val="0.976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น้ำมันเชื้อเพลิง!$F$4</c:f>
              <c:strCache>
                <c:ptCount val="1"/>
                <c:pt idx="0">
                  <c:v>ปริมาณการใช้น้ำมันGasohol 91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น้ำมันเชื้อเพลิง!$F$5:$F$16</c:f>
              <c:numCache/>
            </c:numRef>
          </c:val>
          <c:shape val="box"/>
        </c:ser>
        <c:shape val="box"/>
        <c:axId val="23245064"/>
        <c:axId val="7878985"/>
      </c:bar3D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225"/>
          <c:w val="0.976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น้ำมันเชื้อเพลิง!$H$4</c:f>
              <c:strCache>
                <c:ptCount val="1"/>
                <c:pt idx="0">
                  <c:v>ปริมาณการใช้น้ำมันGasohol 95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น้ำมันเชื้อเพลิง!$H$5:$H$16</c:f>
              <c:numCache/>
            </c:numRef>
          </c:val>
          <c:shape val="box"/>
        </c:ser>
        <c:shape val="box"/>
        <c:axId val="3802002"/>
        <c:axId val="34218019"/>
      </c:bar3D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2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ปริมาณการใช้น้ำมันเชื้อเพลิงต่อจำนวนพนักงาน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225"/>
          <c:w val="0.976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น้ำมันเชื้อเพลิง!$L$4</c:f>
              <c:strCache>
                <c:ptCount val="1"/>
                <c:pt idx="0">
                  <c:v>ปริมาณการใช้เชื้อเพลิงต่อจำนวนพนักงาน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น้ำมันเชื้อเพลิง!$L$5:$L$16</c:f>
              <c:numCache/>
            </c:numRef>
          </c:val>
          <c:shape val="box"/>
        </c:ser>
        <c:shape val="box"/>
        <c:axId val="39526716"/>
        <c:axId val="20196125"/>
      </c:bar3D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Diesel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0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23"/>
          <c:w val="0.998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'น้ำมันเชื้อเพลิง-เปรียบเทียบ'!$B$4</c:f>
              <c:strCache>
                <c:ptCount val="1"/>
                <c:pt idx="0">
                  <c:v>2562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'น้ำมันเชื้อเพลิง-เปรียบเทียบ'!$C$4</c:f>
              <c:strCache>
                <c:ptCount val="1"/>
                <c:pt idx="0">
                  <c:v>2564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'น้ำมันเชื้อเพลิง-เปรียบเทียบ'!$D$4</c:f>
              <c:strCache>
                <c:ptCount val="1"/>
                <c:pt idx="0">
                  <c:v>2564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'น้ำมันเชื้อเพลิง-เปรียบเทียบ'!$D$5:$D$16</c:f>
              <c:numCache/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4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25"/>
          <c:y val="0.9005"/>
          <c:w val="0.818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91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04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425"/>
          <c:w val="0.990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'น้ำมันเชื้อเพลิง-เปรียบเทียบ'!$G$4</c:f>
              <c:strCache>
                <c:ptCount val="1"/>
                <c:pt idx="0">
                  <c:v>2562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'น้ำมันเชื้อเพลิง-เปรียบเทียบ'!$H$4</c:f>
              <c:strCache>
                <c:ptCount val="1"/>
                <c:pt idx="0">
                  <c:v>2564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'น้ำมันเชื้อเพลิง-เปรียบเทียบ'!$I$4</c:f>
              <c:strCache>
                <c:ptCount val="1"/>
                <c:pt idx="0">
                  <c:v>2564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'น้ำมันเชื้อเพลิง-เปรียบเทียบ'!$I$5:$I$16</c:f>
              <c:numCache/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3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75"/>
          <c:y val="0.894"/>
          <c:w val="0.93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95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00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39"/>
          <c:w val="0.991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'น้ำมันเชื้อเพลิง-เปรียบเทียบ'!$L$4</c:f>
              <c:strCache>
                <c:ptCount val="1"/>
                <c:pt idx="0">
                  <c:v>2562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'น้ำมันเชื้อเพลิง-เปรียบเทียบ'!$L$5:$L$16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'น้ำมันเชื้อเพลิง-เปรียบเทียบ'!$M$4</c:f>
              <c:strCache>
                <c:ptCount val="1"/>
                <c:pt idx="0">
                  <c:v>2564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'น้ำมันเชื้อเพลิง-เปรียบเทียบ'!$M$5:$M$16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'น้ำมันเชื้อเพลิง-เปรียบเทียบ'!$N$4</c:f>
              <c:strCache>
                <c:ptCount val="1"/>
                <c:pt idx="0">
                  <c:v>2564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'น้ำมันเชื้อเพลิง-เปรียบเทียบ'!$N$5:$N$16</c:f>
              <c:numCache/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5"/>
          <c:y val="0.91"/>
          <c:w val="0.906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เปรียบเทียบปริมาณการใช้น้ำมันเชื้อเพลิงต่อจำนวนพนักงาน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125"/>
          <c:w val="0.9912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'น้ำมันเชื้อเพลิง-เปรียบเทียบ'!$Q$4</c:f>
              <c:strCache>
                <c:ptCount val="1"/>
                <c:pt idx="0">
                  <c:v>2562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'น้ำมันเชื้อเพลิง-เปรียบเทียบ'!$Q$5:$Q$16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'น้ำมันเชื้อเพลิง-เปรียบเทียบ'!$R$4</c:f>
              <c:strCache>
                <c:ptCount val="1"/>
                <c:pt idx="0">
                  <c:v>2564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'น้ำมันเชื้อเพลิง-เปรียบเทียบ'!$R$5:$R$16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'น้ำมันเชื้อเพลิง-เปรียบเทียบ'!$S$4</c:f>
              <c:strCache>
                <c:ptCount val="1"/>
                <c:pt idx="0">
                  <c:v>2564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'น้ำมันเชื้อเพลิง-เปรียบเทียบ'!$S$5:$S$16</c:f>
              <c:numCache/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73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"/>
          <c:y val="0.9105"/>
          <c:w val="0.964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152400</xdr:rowOff>
    </xdr:from>
    <xdr:to>
      <xdr:col>11</xdr:col>
      <xdr:colOff>942975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57150" y="12372975"/>
        <a:ext cx="75628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53</xdr:row>
      <xdr:rowOff>161925</xdr:rowOff>
    </xdr:from>
    <xdr:to>
      <xdr:col>11</xdr:col>
      <xdr:colOff>923925</xdr:colOff>
      <xdr:row>64</xdr:row>
      <xdr:rowOff>0</xdr:rowOff>
    </xdr:to>
    <xdr:graphicFrame>
      <xdr:nvGraphicFramePr>
        <xdr:cNvPr id="2" name="Chart 1"/>
        <xdr:cNvGraphicFramePr/>
      </xdr:nvGraphicFramePr>
      <xdr:xfrm>
        <a:off x="76200" y="14649450"/>
        <a:ext cx="75247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67</xdr:row>
      <xdr:rowOff>19050</xdr:rowOff>
    </xdr:from>
    <xdr:to>
      <xdr:col>11</xdr:col>
      <xdr:colOff>971550</xdr:colOff>
      <xdr:row>77</xdr:row>
      <xdr:rowOff>19050</xdr:rowOff>
    </xdr:to>
    <xdr:graphicFrame>
      <xdr:nvGraphicFramePr>
        <xdr:cNvPr id="3" name="Chart 1"/>
        <xdr:cNvGraphicFramePr/>
      </xdr:nvGraphicFramePr>
      <xdr:xfrm>
        <a:off x="123825" y="16773525"/>
        <a:ext cx="75247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20</xdr:row>
      <xdr:rowOff>323850</xdr:rowOff>
    </xdr:from>
    <xdr:to>
      <xdr:col>11</xdr:col>
      <xdr:colOff>942975</xdr:colOff>
      <xdr:row>30</xdr:row>
      <xdr:rowOff>133350</xdr:rowOff>
    </xdr:to>
    <xdr:graphicFrame>
      <xdr:nvGraphicFramePr>
        <xdr:cNvPr id="4" name="Chart 1"/>
        <xdr:cNvGraphicFramePr/>
      </xdr:nvGraphicFramePr>
      <xdr:xfrm>
        <a:off x="85725" y="7924800"/>
        <a:ext cx="75342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304800</xdr:rowOff>
    </xdr:from>
    <xdr:to>
      <xdr:col>18</xdr:col>
      <xdr:colOff>533400</xdr:colOff>
      <xdr:row>50</xdr:row>
      <xdr:rowOff>276225</xdr:rowOff>
    </xdr:to>
    <xdr:graphicFrame>
      <xdr:nvGraphicFramePr>
        <xdr:cNvPr id="1" name="แผนภูมิ 1"/>
        <xdr:cNvGraphicFramePr/>
      </xdr:nvGraphicFramePr>
      <xdr:xfrm>
        <a:off x="57150" y="13925550"/>
        <a:ext cx="14582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54</xdr:row>
      <xdr:rowOff>19050</xdr:rowOff>
    </xdr:from>
    <xdr:to>
      <xdr:col>18</xdr:col>
      <xdr:colOff>514350</xdr:colOff>
      <xdr:row>65</xdr:row>
      <xdr:rowOff>285750</xdr:rowOff>
    </xdr:to>
    <xdr:graphicFrame>
      <xdr:nvGraphicFramePr>
        <xdr:cNvPr id="2" name="แผนภูมิ 2"/>
        <xdr:cNvGraphicFramePr/>
      </xdr:nvGraphicFramePr>
      <xdr:xfrm>
        <a:off x="47625" y="18821400"/>
        <a:ext cx="145732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75</xdr:row>
      <xdr:rowOff>304800</xdr:rowOff>
    </xdr:from>
    <xdr:to>
      <xdr:col>18</xdr:col>
      <xdr:colOff>419100</xdr:colOff>
      <xdr:row>90</xdr:row>
      <xdr:rowOff>19050</xdr:rowOff>
    </xdr:to>
    <xdr:graphicFrame>
      <xdr:nvGraphicFramePr>
        <xdr:cNvPr id="3" name="แผนภูมิ 3"/>
        <xdr:cNvGraphicFramePr/>
      </xdr:nvGraphicFramePr>
      <xdr:xfrm>
        <a:off x="66675" y="25908000"/>
        <a:ext cx="144589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20</xdr:row>
      <xdr:rowOff>66675</xdr:rowOff>
    </xdr:from>
    <xdr:to>
      <xdr:col>18</xdr:col>
      <xdr:colOff>514350</xdr:colOff>
      <xdr:row>32</xdr:row>
      <xdr:rowOff>19050</xdr:rowOff>
    </xdr:to>
    <xdr:graphicFrame>
      <xdr:nvGraphicFramePr>
        <xdr:cNvPr id="4" name="แผนภูมิ 3"/>
        <xdr:cNvGraphicFramePr/>
      </xdr:nvGraphicFramePr>
      <xdr:xfrm>
        <a:off x="114300" y="7858125"/>
        <a:ext cx="145065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2)%20&#3610;&#3633;&#3609;&#3607;&#3638;&#3585;&#3585;&#3634;&#3619;&#3651;&#3594;&#3657;&#3648;&#3594;&#3639;&#3657;&#3629;&#3648;&#3614;&#3621;&#3636;&#3591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D5">
            <v>835.339</v>
          </cell>
          <cell r="F5">
            <v>23.83</v>
          </cell>
          <cell r="H5">
            <v>20.735</v>
          </cell>
          <cell r="L5">
            <v>4.399520000000001</v>
          </cell>
        </row>
        <row r="6">
          <cell r="D6">
            <v>1055.74</v>
          </cell>
          <cell r="F6">
            <v>10.135</v>
          </cell>
          <cell r="H6">
            <v>29.433</v>
          </cell>
          <cell r="L6">
            <v>5.47654</v>
          </cell>
        </row>
        <row r="7">
          <cell r="D7">
            <v>393.621</v>
          </cell>
          <cell r="F7">
            <v>18.985</v>
          </cell>
          <cell r="H7">
            <v>20.735</v>
          </cell>
          <cell r="L7">
            <v>2.166705</v>
          </cell>
        </row>
        <row r="8">
          <cell r="D8">
            <v>1029.955</v>
          </cell>
          <cell r="F8">
            <v>20.846</v>
          </cell>
          <cell r="H8">
            <v>26.734</v>
          </cell>
          <cell r="L8">
            <v>5.387674999999999</v>
          </cell>
        </row>
        <row r="9">
          <cell r="D9">
            <v>342.493</v>
          </cell>
          <cell r="F9">
            <v>27.688</v>
          </cell>
          <cell r="H9">
            <v>16.226</v>
          </cell>
          <cell r="L9">
            <v>1.932035</v>
          </cell>
        </row>
        <row r="10">
          <cell r="D10">
            <v>1062.85</v>
          </cell>
          <cell r="F10">
            <v>30.251</v>
          </cell>
          <cell r="H10">
            <v>31.446</v>
          </cell>
          <cell r="L10">
            <v>5.622734999999999</v>
          </cell>
        </row>
        <row r="11">
          <cell r="D11">
            <v>444.506</v>
          </cell>
          <cell r="F11">
            <v>26.2</v>
          </cell>
          <cell r="H11">
            <v>26.654</v>
          </cell>
          <cell r="L11">
            <v>2.4867999999999997</v>
          </cell>
        </row>
        <row r="12">
          <cell r="D12">
            <v>1031.809</v>
          </cell>
          <cell r="F12">
            <v>25.192</v>
          </cell>
          <cell r="H12">
            <v>24.744</v>
          </cell>
          <cell r="L12">
            <v>5.408725</v>
          </cell>
        </row>
        <row r="13">
          <cell r="D13">
            <v>324.597</v>
          </cell>
          <cell r="F13">
            <v>24.264</v>
          </cell>
          <cell r="H13">
            <v>16.585</v>
          </cell>
          <cell r="L13">
            <v>1.82723</v>
          </cell>
        </row>
        <row r="14">
          <cell r="D14">
            <v>330.051</v>
          </cell>
          <cell r="F14">
            <v>1.85</v>
          </cell>
          <cell r="H14">
            <v>6.511</v>
          </cell>
          <cell r="L14">
            <v>1.6920600000000001</v>
          </cell>
        </row>
        <row r="15">
          <cell r="D15">
            <v>391.192</v>
          </cell>
          <cell r="F15">
            <v>3.924</v>
          </cell>
          <cell r="H15">
            <v>2.827</v>
          </cell>
          <cell r="L15">
            <v>1.989715</v>
          </cell>
        </row>
        <row r="16">
          <cell r="D16">
            <v>441.823</v>
          </cell>
          <cell r="F16">
            <v>3.991</v>
          </cell>
          <cell r="H16">
            <v>6.39</v>
          </cell>
          <cell r="L16">
            <v>2.26102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workbookViewId="0" topLeftCell="A4">
      <pane ySplit="2376" topLeftCell="A10" activePane="topLeft" state="split"/>
      <selection pane="topLeft" activeCell="N9" sqref="N9"/>
      <selection pane="bottomLeft" activeCell="A39" sqref="A39:IV41"/>
    </sheetView>
  </sheetViews>
  <sheetFormatPr defaultColWidth="9.140625" defaultRowHeight="12.75"/>
  <cols>
    <col min="1" max="1" width="12.8515625" style="1" customWidth="1"/>
    <col min="2" max="2" width="11.00390625" style="1" customWidth="1"/>
    <col min="3" max="3" width="9.7109375" style="1" customWidth="1"/>
    <col min="4" max="4" width="12.57421875" style="1" customWidth="1"/>
    <col min="5" max="5" width="12.28125" style="87" hidden="1" customWidth="1"/>
    <col min="6" max="6" width="14.28125" style="18" customWidth="1"/>
    <col min="7" max="7" width="13.421875" style="18" hidden="1" customWidth="1"/>
    <col min="8" max="8" width="13.7109375" style="18" customWidth="1"/>
    <col min="9" max="9" width="12.8515625" style="87" hidden="1" customWidth="1"/>
    <col min="10" max="10" width="12.8515625" style="18" customWidth="1"/>
    <col min="11" max="11" width="13.140625" style="1" customWidth="1"/>
    <col min="12" max="12" width="15.8515625" style="1" customWidth="1"/>
    <col min="13" max="16384" width="9.140625" style="1" customWidth="1"/>
  </cols>
  <sheetData>
    <row r="1" spans="11:12" ht="30" customHeight="1">
      <c r="K1" s="4"/>
      <c r="L1" s="4" t="s">
        <v>17</v>
      </c>
    </row>
    <row r="2" spans="1:11" ht="26.25">
      <c r="A2" s="7" t="s">
        <v>28</v>
      </c>
      <c r="B2" s="7"/>
      <c r="C2" s="7"/>
      <c r="D2" s="7"/>
      <c r="E2" s="88"/>
      <c r="F2" s="19"/>
      <c r="G2" s="19"/>
      <c r="H2" s="19"/>
      <c r="I2" s="88"/>
      <c r="J2" s="19"/>
      <c r="K2" s="7"/>
    </row>
    <row r="3" spans="1:11" ht="26.25">
      <c r="A3" s="14" t="s">
        <v>22</v>
      </c>
      <c r="B3" s="7"/>
      <c r="C3" s="7"/>
      <c r="D3" s="7"/>
      <c r="E3" s="88"/>
      <c r="F3" s="19"/>
      <c r="G3" s="19"/>
      <c r="H3" s="19"/>
      <c r="I3" s="88"/>
      <c r="J3" s="19"/>
      <c r="K3" s="7"/>
    </row>
    <row r="4" spans="1:12" ht="105">
      <c r="A4" s="2" t="s">
        <v>0</v>
      </c>
      <c r="B4" s="2" t="s">
        <v>1</v>
      </c>
      <c r="C4" s="2" t="s">
        <v>25</v>
      </c>
      <c r="D4" s="2" t="s">
        <v>19</v>
      </c>
      <c r="E4" s="15" t="s">
        <v>16</v>
      </c>
      <c r="F4" s="89" t="s">
        <v>20</v>
      </c>
      <c r="G4" s="8" t="s">
        <v>16</v>
      </c>
      <c r="H4" s="89" t="s">
        <v>21</v>
      </c>
      <c r="I4" s="15" t="s">
        <v>16</v>
      </c>
      <c r="J4" s="45" t="s">
        <v>27</v>
      </c>
      <c r="K4" s="2" t="s">
        <v>16</v>
      </c>
      <c r="L4" s="2" t="s">
        <v>26</v>
      </c>
    </row>
    <row r="5" spans="1:14" ht="25.5">
      <c r="A5" s="3" t="s">
        <v>4</v>
      </c>
      <c r="B5" s="42">
        <v>23407</v>
      </c>
      <c r="C5" s="48">
        <v>200</v>
      </c>
      <c r="D5" s="10">
        <v>300.214</v>
      </c>
      <c r="E5" s="16">
        <v>8660</v>
      </c>
      <c r="F5" s="90">
        <v>0</v>
      </c>
      <c r="G5" s="16">
        <v>0</v>
      </c>
      <c r="H5" s="90">
        <v>86.674</v>
      </c>
      <c r="I5" s="16">
        <v>2137</v>
      </c>
      <c r="J5" s="46">
        <f aca="true" t="shared" si="0" ref="J5:J16">D5+F5+H5</f>
        <v>386.88800000000003</v>
      </c>
      <c r="K5" s="11">
        <f aca="true" t="shared" si="1" ref="K5:K16">E5+G5+I5</f>
        <v>10797</v>
      </c>
      <c r="L5" s="50">
        <f>J5/C5</f>
        <v>1.9344400000000002</v>
      </c>
      <c r="N5" s="96"/>
    </row>
    <row r="6" spans="1:14" ht="25.5">
      <c r="A6" s="3" t="s">
        <v>5</v>
      </c>
      <c r="B6" s="42">
        <v>23435</v>
      </c>
      <c r="C6" s="48">
        <v>200</v>
      </c>
      <c r="D6" s="10">
        <v>301.386</v>
      </c>
      <c r="E6" s="16">
        <v>11240</v>
      </c>
      <c r="F6" s="90">
        <v>0</v>
      </c>
      <c r="G6" s="16">
        <v>0</v>
      </c>
      <c r="H6" s="90">
        <v>77.824</v>
      </c>
      <c r="I6" s="16">
        <v>1980.1</v>
      </c>
      <c r="J6" s="46">
        <f t="shared" si="0"/>
        <v>379.21000000000004</v>
      </c>
      <c r="K6" s="11">
        <f t="shared" si="1"/>
        <v>13220.1</v>
      </c>
      <c r="L6" s="50">
        <f aca="true" t="shared" si="2" ref="L6:L16">J6/C6</f>
        <v>1.8960500000000002</v>
      </c>
      <c r="N6" s="96"/>
    </row>
    <row r="7" spans="1:14" ht="25.5">
      <c r="A7" s="3" t="s">
        <v>6</v>
      </c>
      <c r="B7" s="42">
        <v>23467</v>
      </c>
      <c r="C7" s="48">
        <v>200</v>
      </c>
      <c r="D7" s="10">
        <v>299.676</v>
      </c>
      <c r="E7" s="16">
        <v>10119</v>
      </c>
      <c r="F7" s="90">
        <v>0</v>
      </c>
      <c r="G7" s="16">
        <v>0</v>
      </c>
      <c r="H7" s="90">
        <v>269.226</v>
      </c>
      <c r="I7" s="16">
        <v>6296.1</v>
      </c>
      <c r="J7" s="46">
        <f t="shared" si="0"/>
        <v>568.902</v>
      </c>
      <c r="K7" s="11">
        <f t="shared" si="1"/>
        <v>16415.1</v>
      </c>
      <c r="L7" s="50">
        <f t="shared" si="2"/>
        <v>2.84451</v>
      </c>
      <c r="N7" s="96"/>
    </row>
    <row r="8" spans="1:14" ht="25.5">
      <c r="A8" s="3" t="s">
        <v>7</v>
      </c>
      <c r="B8" s="42">
        <v>23497</v>
      </c>
      <c r="C8" s="48">
        <v>200</v>
      </c>
      <c r="D8" s="10">
        <v>267.005</v>
      </c>
      <c r="E8" s="16">
        <v>7529.6</v>
      </c>
      <c r="F8" s="90">
        <v>0</v>
      </c>
      <c r="G8" s="16">
        <v>0</v>
      </c>
      <c r="H8" s="90">
        <v>113.71</v>
      </c>
      <c r="I8" s="16">
        <v>2940.1</v>
      </c>
      <c r="J8" s="46">
        <f t="shared" si="0"/>
        <v>380.715</v>
      </c>
      <c r="K8" s="11">
        <f t="shared" si="1"/>
        <v>10469.7</v>
      </c>
      <c r="L8" s="50">
        <f t="shared" si="2"/>
        <v>1.9035749999999998</v>
      </c>
      <c r="N8" s="96"/>
    </row>
    <row r="9" spans="1:14" ht="25.5">
      <c r="A9" s="3" t="s">
        <v>8</v>
      </c>
      <c r="B9" s="42">
        <v>23526</v>
      </c>
      <c r="C9" s="48">
        <v>200</v>
      </c>
      <c r="D9" s="10">
        <v>309.531</v>
      </c>
      <c r="E9" s="16">
        <v>9894.4</v>
      </c>
      <c r="F9" s="90">
        <v>3.53</v>
      </c>
      <c r="G9" s="16">
        <v>100</v>
      </c>
      <c r="H9" s="90">
        <v>146.593</v>
      </c>
      <c r="I9" s="16">
        <v>2727</v>
      </c>
      <c r="J9" s="46">
        <f t="shared" si="0"/>
        <v>459.654</v>
      </c>
      <c r="K9" s="11">
        <f t="shared" si="1"/>
        <v>12721.4</v>
      </c>
      <c r="L9" s="50">
        <f t="shared" si="2"/>
        <v>2.29827</v>
      </c>
      <c r="N9" s="96"/>
    </row>
    <row r="10" spans="1:14" ht="25.5">
      <c r="A10" s="3" t="s">
        <v>9</v>
      </c>
      <c r="B10" s="42">
        <v>23558</v>
      </c>
      <c r="C10" s="48">
        <v>200</v>
      </c>
      <c r="D10" s="10">
        <v>455.564</v>
      </c>
      <c r="E10" s="16">
        <v>11480</v>
      </c>
      <c r="F10" s="90">
        <v>0</v>
      </c>
      <c r="G10" s="16">
        <v>0</v>
      </c>
      <c r="H10" s="90">
        <v>46.886</v>
      </c>
      <c r="I10" s="16">
        <v>2110</v>
      </c>
      <c r="J10" s="46">
        <f t="shared" si="0"/>
        <v>502.45000000000005</v>
      </c>
      <c r="K10" s="11">
        <f t="shared" si="1"/>
        <v>13590</v>
      </c>
      <c r="L10" s="50">
        <f t="shared" si="2"/>
        <v>2.5122500000000003</v>
      </c>
      <c r="N10" s="96"/>
    </row>
    <row r="11" spans="1:12" ht="25.5">
      <c r="A11" s="3" t="s">
        <v>10</v>
      </c>
      <c r="B11" s="42">
        <v>23589</v>
      </c>
      <c r="C11" s="48">
        <v>200</v>
      </c>
      <c r="D11" s="10">
        <v>301.308</v>
      </c>
      <c r="E11" s="16">
        <v>8480</v>
      </c>
      <c r="F11" s="90">
        <v>0</v>
      </c>
      <c r="G11" s="16">
        <v>0</v>
      </c>
      <c r="H11" s="90">
        <v>57.03399999999999</v>
      </c>
      <c r="I11" s="16">
        <v>2355</v>
      </c>
      <c r="J11" s="46">
        <f t="shared" si="0"/>
        <v>358.342</v>
      </c>
      <c r="K11" s="11">
        <f t="shared" si="1"/>
        <v>10835</v>
      </c>
      <c r="L11" s="50">
        <f t="shared" si="2"/>
        <v>1.79171</v>
      </c>
    </row>
    <row r="12" spans="1:12" ht="25.5">
      <c r="A12" s="3" t="s">
        <v>11</v>
      </c>
      <c r="B12" s="42">
        <v>23620</v>
      </c>
      <c r="C12" s="48">
        <v>200</v>
      </c>
      <c r="D12" s="10">
        <v>89.005</v>
      </c>
      <c r="E12" s="16">
        <v>2380</v>
      </c>
      <c r="F12" s="90">
        <v>67.154</v>
      </c>
      <c r="G12" s="16">
        <v>2810.2</v>
      </c>
      <c r="H12" s="90">
        <v>41.996</v>
      </c>
      <c r="I12" s="16">
        <v>1285.1</v>
      </c>
      <c r="J12" s="46">
        <f t="shared" si="0"/>
        <v>198.155</v>
      </c>
      <c r="K12" s="11">
        <f t="shared" si="1"/>
        <v>6475.299999999999</v>
      </c>
      <c r="L12" s="50">
        <f t="shared" si="2"/>
        <v>0.990775</v>
      </c>
    </row>
    <row r="13" spans="1:12" ht="25.5">
      <c r="A13" s="3" t="s">
        <v>12</v>
      </c>
      <c r="B13" s="42">
        <v>23650</v>
      </c>
      <c r="C13" s="48">
        <v>200</v>
      </c>
      <c r="D13" s="10">
        <v>231.74600000000004</v>
      </c>
      <c r="E13" s="16">
        <v>4220</v>
      </c>
      <c r="F13" s="90">
        <v>83.186</v>
      </c>
      <c r="G13" s="16">
        <v>2480.2</v>
      </c>
      <c r="H13" s="90">
        <v>3.333</v>
      </c>
      <c r="I13" s="16">
        <v>100</v>
      </c>
      <c r="J13" s="46">
        <f t="shared" si="0"/>
        <v>318.26500000000004</v>
      </c>
      <c r="K13" s="11">
        <f t="shared" si="1"/>
        <v>6800.2</v>
      </c>
      <c r="L13" s="50">
        <f t="shared" si="2"/>
        <v>1.5913250000000003</v>
      </c>
    </row>
    <row r="14" spans="1:12" ht="25.5">
      <c r="A14" s="3" t="s">
        <v>13</v>
      </c>
      <c r="B14" s="42">
        <v>23680</v>
      </c>
      <c r="C14" s="48">
        <v>200</v>
      </c>
      <c r="D14" s="10">
        <v>132.276</v>
      </c>
      <c r="E14" s="16">
        <v>3900</v>
      </c>
      <c r="F14" s="91">
        <v>91.17999999999999</v>
      </c>
      <c r="G14" s="16">
        <v>2755</v>
      </c>
      <c r="H14" s="90">
        <v>0</v>
      </c>
      <c r="I14" s="16">
        <v>0</v>
      </c>
      <c r="J14" s="46">
        <f t="shared" si="0"/>
        <v>223.45600000000002</v>
      </c>
      <c r="K14" s="11">
        <f t="shared" si="1"/>
        <v>6655</v>
      </c>
      <c r="L14" s="50">
        <f t="shared" si="2"/>
        <v>1.11728</v>
      </c>
    </row>
    <row r="15" spans="1:12" ht="25.5">
      <c r="A15" s="3" t="s">
        <v>14</v>
      </c>
      <c r="B15" s="42">
        <v>23711</v>
      </c>
      <c r="C15" s="48">
        <v>200</v>
      </c>
      <c r="D15" s="10">
        <v>44.805</v>
      </c>
      <c r="E15" s="16">
        <v>5100</v>
      </c>
      <c r="F15" s="91">
        <v>61.031</v>
      </c>
      <c r="G15" s="16">
        <v>2310</v>
      </c>
      <c r="H15" s="90">
        <v>3.086</v>
      </c>
      <c r="I15" s="16">
        <v>100</v>
      </c>
      <c r="J15" s="46">
        <f t="shared" si="0"/>
        <v>108.922</v>
      </c>
      <c r="K15" s="11">
        <f t="shared" si="1"/>
        <v>7510</v>
      </c>
      <c r="L15" s="50">
        <f t="shared" si="2"/>
        <v>0.54461</v>
      </c>
    </row>
    <row r="16" spans="1:12" ht="25.5">
      <c r="A16" s="3" t="s">
        <v>15</v>
      </c>
      <c r="B16" s="42">
        <v>23742</v>
      </c>
      <c r="C16" s="48">
        <v>200</v>
      </c>
      <c r="D16" s="10">
        <v>355.539</v>
      </c>
      <c r="E16" s="16">
        <v>10378.18341</v>
      </c>
      <c r="F16" s="91">
        <v>56.690999999999995</v>
      </c>
      <c r="G16" s="16">
        <v>1793.1363299999998</v>
      </c>
      <c r="H16" s="90">
        <v>0</v>
      </c>
      <c r="I16" s="16">
        <v>0</v>
      </c>
      <c r="J16" s="46">
        <f t="shared" si="0"/>
        <v>412.22999999999996</v>
      </c>
      <c r="K16" s="11">
        <f t="shared" si="1"/>
        <v>12171.319739999999</v>
      </c>
      <c r="L16" s="50">
        <f t="shared" si="2"/>
        <v>2.0611499999999996</v>
      </c>
    </row>
    <row r="17" spans="1:12" ht="26.25">
      <c r="A17" s="5" t="s">
        <v>2</v>
      </c>
      <c r="B17" s="5" t="s">
        <v>18</v>
      </c>
      <c r="C17" s="49" t="s">
        <v>18</v>
      </c>
      <c r="D17" s="13">
        <f>SUM(D5:D16)</f>
        <v>3088.0550000000003</v>
      </c>
      <c r="E17" s="17">
        <f>SUM(E4:E16)</f>
        <v>93381.18341</v>
      </c>
      <c r="F17" s="92">
        <f>SUM(F5:F16)</f>
        <v>362.772</v>
      </c>
      <c r="G17" s="17">
        <f>SUM(G4:G16)</f>
        <v>12248.536329999999</v>
      </c>
      <c r="H17" s="92">
        <f>SUM(H5:H16)</f>
        <v>846.3619999999999</v>
      </c>
      <c r="I17" s="17">
        <f>SUM(I4:I16)</f>
        <v>22030.4</v>
      </c>
      <c r="J17" s="47">
        <f>SUM(J5:J16)</f>
        <v>4297.188999999999</v>
      </c>
      <c r="K17" s="12">
        <f>SUM(K5:K16)</f>
        <v>127660.11974</v>
      </c>
      <c r="L17" s="51">
        <f>SUM(L5:L16)</f>
        <v>21.485945</v>
      </c>
    </row>
    <row r="18" spans="1:12" ht="26.25">
      <c r="A18" s="6" t="s">
        <v>3</v>
      </c>
      <c r="B18" s="6" t="s">
        <v>18</v>
      </c>
      <c r="C18" s="49">
        <f>AVERAGE(C5:C16)</f>
        <v>200</v>
      </c>
      <c r="D18" s="9">
        <f aca="true" t="shared" si="3" ref="D18:K18">AVERAGE(D5:D16)</f>
        <v>257.3379166666667</v>
      </c>
      <c r="E18" s="17">
        <f t="shared" si="3"/>
        <v>7781.765284166667</v>
      </c>
      <c r="F18" s="92">
        <f t="shared" si="3"/>
        <v>30.230999999999998</v>
      </c>
      <c r="G18" s="17">
        <f t="shared" si="3"/>
        <v>1020.7113608333333</v>
      </c>
      <c r="H18" s="92">
        <f t="shared" si="3"/>
        <v>70.53016666666666</v>
      </c>
      <c r="I18" s="17">
        <f t="shared" si="3"/>
        <v>1835.8666666666668</v>
      </c>
      <c r="J18" s="47">
        <f>AVERAGE(J5:J16)</f>
        <v>358.0990833333333</v>
      </c>
      <c r="K18" s="13">
        <f t="shared" si="3"/>
        <v>10638.343311666666</v>
      </c>
      <c r="L18" s="51">
        <f>AVERAGE(L5:L16)</f>
        <v>1.7904954166666667</v>
      </c>
    </row>
    <row r="19" spans="1:12" ht="26.25">
      <c r="A19" s="69"/>
      <c r="B19" s="69"/>
      <c r="C19" s="70"/>
      <c r="D19" s="71"/>
      <c r="E19" s="93"/>
      <c r="F19" s="94"/>
      <c r="G19" s="95"/>
      <c r="H19" s="94"/>
      <c r="I19" s="93"/>
      <c r="J19" s="72"/>
      <c r="K19" s="73"/>
      <c r="L19" s="74"/>
    </row>
    <row r="20" spans="1:12" ht="26.25">
      <c r="A20" s="69"/>
      <c r="B20" s="69"/>
      <c r="C20" s="70"/>
      <c r="D20" s="71"/>
      <c r="E20" s="93"/>
      <c r="F20" s="94"/>
      <c r="G20" s="95"/>
      <c r="H20" s="94"/>
      <c r="I20" s="93"/>
      <c r="J20" s="72"/>
      <c r="K20" s="73"/>
      <c r="L20" s="74"/>
    </row>
    <row r="21" spans="1:12" ht="26.25">
      <c r="A21" s="69"/>
      <c r="B21" s="69"/>
      <c r="C21" s="70"/>
      <c r="D21" s="71"/>
      <c r="E21" s="93"/>
      <c r="F21" s="94"/>
      <c r="G21" s="95"/>
      <c r="H21" s="94"/>
      <c r="I21" s="93"/>
      <c r="J21" s="72"/>
      <c r="K21" s="73"/>
      <c r="L21" s="74"/>
    </row>
    <row r="22" spans="1:12" ht="26.25">
      <c r="A22" s="69"/>
      <c r="B22" s="69"/>
      <c r="C22" s="70"/>
      <c r="D22" s="71"/>
      <c r="E22" s="93"/>
      <c r="F22" s="94"/>
      <c r="G22" s="95"/>
      <c r="H22" s="94"/>
      <c r="I22" s="93"/>
      <c r="J22" s="72"/>
      <c r="K22" s="73"/>
      <c r="L22" s="74"/>
    </row>
    <row r="23" spans="1:12" ht="26.25">
      <c r="A23" s="69"/>
      <c r="B23" s="69"/>
      <c r="C23" s="70"/>
      <c r="D23" s="71"/>
      <c r="E23" s="93"/>
      <c r="F23" s="94"/>
      <c r="G23" s="95"/>
      <c r="H23" s="94"/>
      <c r="I23" s="93"/>
      <c r="J23" s="72"/>
      <c r="K23" s="73"/>
      <c r="L23" s="74"/>
    </row>
    <row r="24" spans="1:12" ht="26.25">
      <c r="A24" s="69"/>
      <c r="B24" s="69"/>
      <c r="C24" s="70"/>
      <c r="D24" s="71"/>
      <c r="E24" s="93"/>
      <c r="F24" s="94"/>
      <c r="G24" s="95"/>
      <c r="H24" s="94"/>
      <c r="I24" s="93"/>
      <c r="J24" s="72"/>
      <c r="K24" s="73"/>
      <c r="L24" s="74"/>
    </row>
    <row r="25" spans="1:12" ht="26.25">
      <c r="A25" s="69"/>
      <c r="B25" s="69"/>
      <c r="C25" s="70"/>
      <c r="D25" s="71"/>
      <c r="E25" s="93"/>
      <c r="F25" s="94"/>
      <c r="G25" s="95"/>
      <c r="H25" s="94"/>
      <c r="I25" s="93"/>
      <c r="J25" s="72"/>
      <c r="K25" s="73"/>
      <c r="L25" s="74"/>
    </row>
    <row r="26" spans="1:12" ht="26.25">
      <c r="A26" s="69"/>
      <c r="B26" s="69"/>
      <c r="C26" s="70"/>
      <c r="D26" s="71"/>
      <c r="E26" s="93"/>
      <c r="F26" s="94"/>
      <c r="G26" s="95"/>
      <c r="H26" s="94"/>
      <c r="I26" s="93"/>
      <c r="J26" s="72"/>
      <c r="K26" s="73"/>
      <c r="L26" s="74"/>
    </row>
    <row r="27" spans="1:12" ht="26.25">
      <c r="A27" s="69"/>
      <c r="B27" s="69"/>
      <c r="C27" s="70"/>
      <c r="D27" s="71"/>
      <c r="E27" s="93"/>
      <c r="F27" s="94"/>
      <c r="G27" s="95"/>
      <c r="H27" s="94"/>
      <c r="I27" s="93"/>
      <c r="J27" s="72"/>
      <c r="K27" s="73"/>
      <c r="L27" s="74"/>
    </row>
    <row r="28" spans="1:12" ht="26.25">
      <c r="A28" s="69"/>
      <c r="B28" s="69"/>
      <c r="C28" s="70"/>
      <c r="D28" s="71"/>
      <c r="E28" s="93"/>
      <c r="F28" s="94"/>
      <c r="G28" s="95"/>
      <c r="H28" s="94"/>
      <c r="I28" s="93"/>
      <c r="J28" s="72"/>
      <c r="K28" s="73"/>
      <c r="L28" s="74"/>
    </row>
    <row r="29" spans="1:12" ht="26.25">
      <c r="A29" s="69"/>
      <c r="B29" s="69"/>
      <c r="C29" s="70"/>
      <c r="D29" s="71"/>
      <c r="E29" s="93"/>
      <c r="F29" s="94"/>
      <c r="G29" s="95"/>
      <c r="H29" s="94"/>
      <c r="I29" s="93"/>
      <c r="J29" s="72"/>
      <c r="K29" s="73"/>
      <c r="L29" s="74"/>
    </row>
  </sheetData>
  <sheetProtection/>
  <printOptions/>
  <pageMargins left="0.9055118110236221" right="0.31496062992125984" top="0.5118110236220472" bottom="0.4330708661417323" header="0.35433070866141736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="80" zoomScaleNormal="80" zoomScalePageLayoutView="0" workbookViewId="0" topLeftCell="A1">
      <pane ySplit="3492" topLeftCell="A12" activePane="bottomLeft" state="split"/>
      <selection pane="topLeft" activeCell="A2" sqref="A2"/>
      <selection pane="bottomLeft" activeCell="O13" sqref="O13"/>
    </sheetView>
  </sheetViews>
  <sheetFormatPr defaultColWidth="9.140625" defaultRowHeight="21.75" customHeight="1"/>
  <cols>
    <col min="1" max="1" width="10.57421875" style="21" customWidth="1"/>
    <col min="2" max="3" width="13.140625" style="21" customWidth="1"/>
    <col min="4" max="4" width="8.57421875" style="21" customWidth="1"/>
    <col min="5" max="5" width="9.57421875" style="21" customWidth="1"/>
    <col min="6" max="6" width="9.57421875" style="54" customWidth="1"/>
    <col min="7" max="8" width="13.57421875" style="54" customWidth="1"/>
    <col min="9" max="9" width="8.8515625" style="54" customWidth="1"/>
    <col min="10" max="10" width="11.8515625" style="54" customWidth="1"/>
    <col min="11" max="11" width="10.8515625" style="54" customWidth="1"/>
    <col min="12" max="12" width="13.7109375" style="54" customWidth="1"/>
    <col min="13" max="13" width="13.140625" style="54" customWidth="1"/>
    <col min="14" max="14" width="9.00390625" style="54" customWidth="1"/>
    <col min="15" max="15" width="12.28125" style="54" customWidth="1"/>
    <col min="16" max="16" width="11.7109375" style="54" customWidth="1"/>
    <col min="17" max="17" width="13.7109375" style="21" customWidth="1"/>
    <col min="18" max="18" width="14.7109375" style="21" customWidth="1"/>
    <col min="19" max="19" width="8.7109375" style="21" customWidth="1"/>
    <col min="20" max="21" width="14.28125" style="54" hidden="1" customWidth="1"/>
    <col min="22" max="16384" width="9.140625" style="21" customWidth="1"/>
  </cols>
  <sheetData>
    <row r="1" spans="1:19" ht="21.75" customHeight="1">
      <c r="A1" s="20"/>
      <c r="B1" s="20"/>
      <c r="C1" s="20"/>
      <c r="D1" s="20"/>
      <c r="E1" s="20"/>
      <c r="F1" s="52"/>
      <c r="G1" s="52"/>
      <c r="H1" s="53"/>
      <c r="I1" s="53"/>
      <c r="J1" s="53"/>
      <c r="K1" s="53"/>
      <c r="L1" s="52"/>
      <c r="M1" s="53"/>
      <c r="N1" s="53"/>
      <c r="O1" s="53"/>
      <c r="S1" s="53" t="s">
        <v>23</v>
      </c>
    </row>
    <row r="2" spans="1:19" ht="21.75" customHeight="1">
      <c r="A2" s="22" t="s">
        <v>40</v>
      </c>
      <c r="B2" s="22"/>
      <c r="C2" s="22"/>
      <c r="D2" s="22"/>
      <c r="E2" s="22"/>
      <c r="F2" s="55"/>
      <c r="G2" s="55"/>
      <c r="H2" s="55"/>
      <c r="I2" s="55"/>
      <c r="J2" s="55"/>
      <c r="K2" s="55"/>
      <c r="L2" s="55"/>
      <c r="M2" s="55"/>
      <c r="N2" s="55"/>
      <c r="O2" s="76"/>
      <c r="P2" s="76"/>
      <c r="Q2" s="77"/>
      <c r="R2" s="77"/>
      <c r="S2" s="77"/>
    </row>
    <row r="3" spans="1:14" ht="21.75" customHeight="1">
      <c r="A3" s="23"/>
      <c r="B3" s="24"/>
      <c r="C3" s="24"/>
      <c r="D3" s="24"/>
      <c r="E3" s="24"/>
      <c r="F3" s="56"/>
      <c r="G3" s="56"/>
      <c r="H3" s="56"/>
      <c r="I3" s="56"/>
      <c r="J3" s="56"/>
      <c r="K3" s="56"/>
      <c r="L3" s="56"/>
      <c r="M3" s="56"/>
      <c r="N3" s="56"/>
    </row>
    <row r="4" spans="1:21" s="29" customFormat="1" ht="140.25">
      <c r="A4" s="25" t="s">
        <v>24</v>
      </c>
      <c r="B4" s="26" t="s">
        <v>41</v>
      </c>
      <c r="C4" s="27" t="s">
        <v>29</v>
      </c>
      <c r="D4" s="28" t="s">
        <v>30</v>
      </c>
      <c r="E4" s="43" t="s">
        <v>31</v>
      </c>
      <c r="F4" s="57" t="s">
        <v>32</v>
      </c>
      <c r="G4" s="58" t="s">
        <v>42</v>
      </c>
      <c r="H4" s="59" t="s">
        <v>33</v>
      </c>
      <c r="I4" s="60" t="s">
        <v>30</v>
      </c>
      <c r="J4" s="57" t="s">
        <v>34</v>
      </c>
      <c r="K4" s="57" t="s">
        <v>35</v>
      </c>
      <c r="L4" s="58" t="s">
        <v>43</v>
      </c>
      <c r="M4" s="59" t="s">
        <v>36</v>
      </c>
      <c r="N4" s="60" t="s">
        <v>30</v>
      </c>
      <c r="O4" s="57" t="s">
        <v>37</v>
      </c>
      <c r="P4" s="57" t="s">
        <v>39</v>
      </c>
      <c r="Q4" s="26" t="s">
        <v>44</v>
      </c>
      <c r="R4" s="27" t="s">
        <v>38</v>
      </c>
      <c r="S4" s="28" t="s">
        <v>30</v>
      </c>
      <c r="T4" s="97" t="s">
        <v>45</v>
      </c>
      <c r="U4" s="97" t="s">
        <v>46</v>
      </c>
    </row>
    <row r="5" spans="1:21" ht="25.5" customHeight="1">
      <c r="A5" s="30" t="s">
        <v>4</v>
      </c>
      <c r="B5" s="31">
        <f>'[1]น้ำมันเชื้อเพลิง'!D5</f>
        <v>835.339</v>
      </c>
      <c r="C5" s="32">
        <f>น้ำมันเชื้อเพลิง!D5</f>
        <v>300.214</v>
      </c>
      <c r="D5" s="33">
        <f aca="true" t="shared" si="0" ref="D5:D10">B5-(B5*5%)</f>
        <v>793.57205</v>
      </c>
      <c r="E5" s="44">
        <f>(C5-B5)*100/B5</f>
        <v>-64.06081842222139</v>
      </c>
      <c r="F5" s="61">
        <f>C5-B5</f>
        <v>-535.125</v>
      </c>
      <c r="G5" s="62">
        <f>'[1]น้ำมันเชื้อเพลิง'!F5</f>
        <v>23.83</v>
      </c>
      <c r="H5" s="63">
        <f>น้ำมันเชื้อเพลิง!F5</f>
        <v>0</v>
      </c>
      <c r="I5" s="64">
        <f aca="true" t="shared" si="1" ref="I5:I10">G5-(G5*5%)</f>
        <v>22.638499999999997</v>
      </c>
      <c r="J5" s="44">
        <f>(H5-G5)*100/G5</f>
        <v>-100.00000000000001</v>
      </c>
      <c r="K5" s="61">
        <f>H5-G5</f>
        <v>-23.83</v>
      </c>
      <c r="L5" s="62">
        <f>'[1]น้ำมันเชื้อเพลิง'!H5</f>
        <v>20.735</v>
      </c>
      <c r="M5" s="63">
        <f>น้ำมันเชื้อเพลิง!H5</f>
        <v>86.674</v>
      </c>
      <c r="N5" s="64">
        <f aca="true" t="shared" si="2" ref="N5:N10">L5-(L5*5%)</f>
        <v>19.698249999999998</v>
      </c>
      <c r="O5" s="103">
        <f>(M5-L5)*100/L5</f>
        <v>318.0081986978539</v>
      </c>
      <c r="P5" s="63">
        <f>M5-L5</f>
        <v>65.93900000000001</v>
      </c>
      <c r="Q5" s="31">
        <f>'[1]น้ำมันเชื้อเพลิง'!L5</f>
        <v>4.399520000000001</v>
      </c>
      <c r="R5" s="32">
        <f>น้ำมันเชื้อเพลิง!L5</f>
        <v>1.9344400000000002</v>
      </c>
      <c r="S5" s="33">
        <f>Q5-(Q5*5%)</f>
        <v>4.179544000000001</v>
      </c>
      <c r="T5" s="98">
        <f aca="true" t="shared" si="3" ref="T5:T10">(R5-S5)*100/S5</f>
        <v>-53.71648198942277</v>
      </c>
      <c r="U5" s="99">
        <f aca="true" t="shared" si="4" ref="U5:U10">R5-S5</f>
        <v>-2.2451040000000004</v>
      </c>
    </row>
    <row r="6" spans="1:21" ht="25.5" customHeight="1">
      <c r="A6" s="30" t="s">
        <v>5</v>
      </c>
      <c r="B6" s="31">
        <f>'[1]น้ำมันเชื้อเพลิง'!D6</f>
        <v>1055.74</v>
      </c>
      <c r="C6" s="32">
        <f>น้ำมันเชื้อเพลิง!D6</f>
        <v>301.386</v>
      </c>
      <c r="D6" s="33">
        <f t="shared" si="0"/>
        <v>1002.953</v>
      </c>
      <c r="E6" s="44">
        <f aca="true" t="shared" si="5" ref="E6:E17">(C6-B6)*100/B6</f>
        <v>-71.45263038248055</v>
      </c>
      <c r="F6" s="61">
        <f aca="true" t="shared" si="6" ref="F6:F17">C6-B6</f>
        <v>-754.354</v>
      </c>
      <c r="G6" s="62">
        <f>'[1]น้ำมันเชื้อเพลิง'!F6</f>
        <v>10.135</v>
      </c>
      <c r="H6" s="63">
        <f>น้ำมันเชื้อเพลิง!F6</f>
        <v>0</v>
      </c>
      <c r="I6" s="64">
        <f t="shared" si="1"/>
        <v>9.62825</v>
      </c>
      <c r="J6" s="44">
        <f aca="true" t="shared" si="7" ref="J6:J17">(H6-G6)*100/G6</f>
        <v>-100</v>
      </c>
      <c r="K6" s="61">
        <f aca="true" t="shared" si="8" ref="K6:K17">H6-G6</f>
        <v>-10.135</v>
      </c>
      <c r="L6" s="62">
        <f>'[1]น้ำมันเชื้อเพลิง'!H6</f>
        <v>29.433</v>
      </c>
      <c r="M6" s="63">
        <f>น้ำมันเชื้อเพลิง!H6</f>
        <v>77.824</v>
      </c>
      <c r="N6" s="64">
        <f t="shared" si="2"/>
        <v>27.96135</v>
      </c>
      <c r="O6" s="103">
        <f aca="true" t="shared" si="9" ref="O6:O17">(M6-L6)*100/L6</f>
        <v>164.41069547786498</v>
      </c>
      <c r="P6" s="63">
        <f aca="true" t="shared" si="10" ref="P6:P17">M6-L6</f>
        <v>48.391</v>
      </c>
      <c r="Q6" s="31">
        <f>'[1]น้ำมันเชื้อเพลิง'!L6</f>
        <v>5.47654</v>
      </c>
      <c r="R6" s="32">
        <f>น้ำมันเชื้อเพลิง!L6</f>
        <v>1.8960500000000002</v>
      </c>
      <c r="S6" s="33">
        <f aca="true" t="shared" si="11" ref="S6:S16">Q6-(Q6*5%)</f>
        <v>5.202713</v>
      </c>
      <c r="T6" s="98">
        <f t="shared" si="3"/>
        <v>-63.55651368814693</v>
      </c>
      <c r="U6" s="99">
        <f t="shared" si="4"/>
        <v>-3.306663</v>
      </c>
    </row>
    <row r="7" spans="1:21" ht="25.5" customHeight="1">
      <c r="A7" s="30" t="s">
        <v>6</v>
      </c>
      <c r="B7" s="31">
        <f>'[1]น้ำมันเชื้อเพลิง'!D7</f>
        <v>393.621</v>
      </c>
      <c r="C7" s="32">
        <f>น้ำมันเชื้อเพลิง!D7</f>
        <v>299.676</v>
      </c>
      <c r="D7" s="33">
        <f t="shared" si="0"/>
        <v>373.93994999999995</v>
      </c>
      <c r="E7" s="44">
        <f t="shared" si="5"/>
        <v>-23.866866859237696</v>
      </c>
      <c r="F7" s="61">
        <f t="shared" si="6"/>
        <v>-93.945</v>
      </c>
      <c r="G7" s="62">
        <f>'[1]น้ำมันเชื้อเพลิง'!F7</f>
        <v>18.985</v>
      </c>
      <c r="H7" s="63">
        <f>น้ำมันเชื้อเพลิง!F7</f>
        <v>0</v>
      </c>
      <c r="I7" s="64">
        <f t="shared" si="1"/>
        <v>18.03575</v>
      </c>
      <c r="J7" s="44">
        <f t="shared" si="7"/>
        <v>-100</v>
      </c>
      <c r="K7" s="61">
        <f t="shared" si="8"/>
        <v>-18.985</v>
      </c>
      <c r="L7" s="62">
        <f>'[1]น้ำมันเชื้อเพลิง'!H7</f>
        <v>20.735</v>
      </c>
      <c r="M7" s="63">
        <f>น้ำมันเชื้อเพลิง!H7</f>
        <v>269.226</v>
      </c>
      <c r="N7" s="64">
        <f t="shared" si="2"/>
        <v>19.698249999999998</v>
      </c>
      <c r="O7" s="103">
        <f t="shared" si="9"/>
        <v>1198.413310827104</v>
      </c>
      <c r="P7" s="63">
        <f t="shared" si="10"/>
        <v>248.49099999999999</v>
      </c>
      <c r="Q7" s="31">
        <f>'[1]น้ำมันเชื้อเพลิง'!L7</f>
        <v>2.166705</v>
      </c>
      <c r="R7" s="32">
        <f>น้ำมันเชื้อเพลิง!L7</f>
        <v>2.84451</v>
      </c>
      <c r="S7" s="33">
        <f t="shared" si="11"/>
        <v>2.0583697499999998</v>
      </c>
      <c r="T7" s="98">
        <f t="shared" si="3"/>
        <v>38.19237287178362</v>
      </c>
      <c r="U7" s="99">
        <f t="shared" si="4"/>
        <v>0.7861402500000003</v>
      </c>
    </row>
    <row r="8" spans="1:21" ht="25.5" customHeight="1">
      <c r="A8" s="30" t="s">
        <v>7</v>
      </c>
      <c r="B8" s="31">
        <f>'[1]น้ำมันเชื้อเพลิง'!D8</f>
        <v>1029.955</v>
      </c>
      <c r="C8" s="32">
        <f>น้ำมันเชื้อเพลิง!D8</f>
        <v>267.005</v>
      </c>
      <c r="D8" s="33">
        <f t="shared" si="0"/>
        <v>978.4572499999999</v>
      </c>
      <c r="E8" s="44">
        <f t="shared" si="5"/>
        <v>-74.07605186634368</v>
      </c>
      <c r="F8" s="61">
        <f t="shared" si="6"/>
        <v>-762.9499999999999</v>
      </c>
      <c r="G8" s="62">
        <f>'[1]น้ำมันเชื้อเพลิง'!F8</f>
        <v>20.846</v>
      </c>
      <c r="H8" s="63">
        <f>น้ำมันเชื้อเพลิง!F8</f>
        <v>0</v>
      </c>
      <c r="I8" s="64">
        <f t="shared" si="1"/>
        <v>19.8037</v>
      </c>
      <c r="J8" s="44">
        <f t="shared" si="7"/>
        <v>-100</v>
      </c>
      <c r="K8" s="61">
        <f t="shared" si="8"/>
        <v>-20.846</v>
      </c>
      <c r="L8" s="62">
        <f>'[1]น้ำมันเชื้อเพลิง'!H8</f>
        <v>26.734</v>
      </c>
      <c r="M8" s="63">
        <f>น้ำมันเชื้อเพลิง!H8</f>
        <v>113.71</v>
      </c>
      <c r="N8" s="64">
        <f t="shared" si="2"/>
        <v>25.3973</v>
      </c>
      <c r="O8" s="103">
        <f t="shared" si="9"/>
        <v>325.3385202364031</v>
      </c>
      <c r="P8" s="63">
        <f t="shared" si="10"/>
        <v>86.976</v>
      </c>
      <c r="Q8" s="31">
        <f>'[1]น้ำมันเชื้อเพลิง'!L8</f>
        <v>5.387674999999999</v>
      </c>
      <c r="R8" s="32">
        <f>น้ำมันเชื้อเพลิง!L8</f>
        <v>1.9035749999999998</v>
      </c>
      <c r="S8" s="33">
        <f t="shared" si="11"/>
        <v>5.118291249999999</v>
      </c>
      <c r="T8" s="98">
        <f t="shared" si="3"/>
        <v>-62.808388444092536</v>
      </c>
      <c r="U8" s="99">
        <f t="shared" si="4"/>
        <v>-3.2147162499999986</v>
      </c>
    </row>
    <row r="9" spans="1:21" ht="25.5" customHeight="1">
      <c r="A9" s="30" t="s">
        <v>8</v>
      </c>
      <c r="B9" s="31">
        <f>'[1]น้ำมันเชื้อเพลิง'!D9</f>
        <v>342.493</v>
      </c>
      <c r="C9" s="32">
        <f>น้ำมันเชื้อเพลิง!D9</f>
        <v>309.531</v>
      </c>
      <c r="D9" s="33">
        <f t="shared" si="0"/>
        <v>325.36835</v>
      </c>
      <c r="E9" s="44">
        <f t="shared" si="5"/>
        <v>-9.624138303556567</v>
      </c>
      <c r="F9" s="61">
        <f t="shared" si="6"/>
        <v>-32.96199999999999</v>
      </c>
      <c r="G9" s="62">
        <f>'[1]น้ำมันเชื้อเพลิง'!F9</f>
        <v>27.688</v>
      </c>
      <c r="H9" s="63">
        <f>น้ำมันเชื้อเพลิง!F9</f>
        <v>3.53</v>
      </c>
      <c r="I9" s="64">
        <f t="shared" si="1"/>
        <v>26.3036</v>
      </c>
      <c r="J9" s="44">
        <f t="shared" si="7"/>
        <v>-87.25079456804391</v>
      </c>
      <c r="K9" s="61">
        <f t="shared" si="8"/>
        <v>-24.157999999999998</v>
      </c>
      <c r="L9" s="62">
        <f>'[1]น้ำมันเชื้อเพลิง'!H9</f>
        <v>16.226</v>
      </c>
      <c r="M9" s="63">
        <f>น้ำมันเชื้อเพลิง!H9</f>
        <v>146.593</v>
      </c>
      <c r="N9" s="64">
        <f t="shared" si="2"/>
        <v>15.4147</v>
      </c>
      <c r="O9" s="103">
        <f t="shared" si="9"/>
        <v>803.4450881301615</v>
      </c>
      <c r="P9" s="63">
        <f t="shared" si="10"/>
        <v>130.367</v>
      </c>
      <c r="Q9" s="31">
        <f>'[1]น้ำมันเชื้อเพลิง'!L9</f>
        <v>1.932035</v>
      </c>
      <c r="R9" s="32">
        <f>น้ำมันเชื้อเพลิง!L9</f>
        <v>2.29827</v>
      </c>
      <c r="S9" s="33">
        <f t="shared" si="11"/>
        <v>1.83543325</v>
      </c>
      <c r="T9" s="98">
        <f t="shared" si="3"/>
        <v>25.216757405914937</v>
      </c>
      <c r="U9" s="99">
        <f t="shared" si="4"/>
        <v>0.46283675000000013</v>
      </c>
    </row>
    <row r="10" spans="1:21" ht="25.5" customHeight="1">
      <c r="A10" s="30" t="s">
        <v>9</v>
      </c>
      <c r="B10" s="31">
        <f>'[1]น้ำมันเชื้อเพลิง'!D10</f>
        <v>1062.85</v>
      </c>
      <c r="C10" s="32">
        <f>น้ำมันเชื้อเพลิง!D10</f>
        <v>455.564</v>
      </c>
      <c r="D10" s="33">
        <f t="shared" si="0"/>
        <v>1009.7074999999999</v>
      </c>
      <c r="E10" s="44">
        <f t="shared" si="5"/>
        <v>-57.13750764454061</v>
      </c>
      <c r="F10" s="61">
        <f t="shared" si="6"/>
        <v>-607.2859999999998</v>
      </c>
      <c r="G10" s="62">
        <f>'[1]น้ำมันเชื้อเพลิง'!F10</f>
        <v>30.251</v>
      </c>
      <c r="H10" s="63">
        <f>น้ำมันเชื้อเพลิง!F10</f>
        <v>0</v>
      </c>
      <c r="I10" s="64">
        <f t="shared" si="1"/>
        <v>28.73845</v>
      </c>
      <c r="J10" s="44">
        <f t="shared" si="7"/>
        <v>-100</v>
      </c>
      <c r="K10" s="61">
        <f t="shared" si="8"/>
        <v>-30.251</v>
      </c>
      <c r="L10" s="62">
        <f>'[1]น้ำมันเชื้อเพลิง'!H10</f>
        <v>31.446</v>
      </c>
      <c r="M10" s="63">
        <f>น้ำมันเชื้อเพลิง!H10</f>
        <v>46.886</v>
      </c>
      <c r="N10" s="64">
        <f t="shared" si="2"/>
        <v>29.8737</v>
      </c>
      <c r="O10" s="103">
        <f t="shared" si="9"/>
        <v>49.10004452076576</v>
      </c>
      <c r="P10" s="63">
        <f t="shared" si="10"/>
        <v>15.440000000000001</v>
      </c>
      <c r="Q10" s="31">
        <f>'[1]น้ำมันเชื้อเพลิง'!L10</f>
        <v>5.622734999999999</v>
      </c>
      <c r="R10" s="32">
        <f>น้ำมันเชื้อเพลิง!L10</f>
        <v>2.5122500000000003</v>
      </c>
      <c r="S10" s="33">
        <f t="shared" si="11"/>
        <v>5.341598249999999</v>
      </c>
      <c r="T10" s="98">
        <f t="shared" si="3"/>
        <v>-52.96819636332626</v>
      </c>
      <c r="U10" s="99">
        <f t="shared" si="4"/>
        <v>-2.8293482499999985</v>
      </c>
    </row>
    <row r="11" spans="1:21" ht="25.5" customHeight="1">
      <c r="A11" s="30" t="s">
        <v>10</v>
      </c>
      <c r="B11" s="31">
        <f>'[1]น้ำมันเชื้อเพลิง'!D11</f>
        <v>444.506</v>
      </c>
      <c r="C11" s="32">
        <f>น้ำมันเชื้อเพลิง!D11</f>
        <v>301.308</v>
      </c>
      <c r="D11" s="33">
        <f aca="true" t="shared" si="12" ref="D11:D17">B11-(B11*5%)</f>
        <v>422.28069999999997</v>
      </c>
      <c r="E11" s="44">
        <f t="shared" si="5"/>
        <v>-32.21508821028287</v>
      </c>
      <c r="F11" s="61">
        <f t="shared" si="6"/>
        <v>-143.19799999999998</v>
      </c>
      <c r="G11" s="62">
        <f>'[1]น้ำมันเชื้อเพลิง'!F11</f>
        <v>26.2</v>
      </c>
      <c r="H11" s="63">
        <f>น้ำมันเชื้อเพลิง!F11</f>
        <v>0</v>
      </c>
      <c r="I11" s="64">
        <f aca="true" t="shared" si="13" ref="I11:I17">G11-(G11*5%)</f>
        <v>24.89</v>
      </c>
      <c r="J11" s="44">
        <f t="shared" si="7"/>
        <v>-100</v>
      </c>
      <c r="K11" s="61">
        <f t="shared" si="8"/>
        <v>-26.2</v>
      </c>
      <c r="L11" s="62">
        <f>'[1]น้ำมันเชื้อเพลิง'!H11</f>
        <v>26.654</v>
      </c>
      <c r="M11" s="63">
        <f>น้ำมันเชื้อเพลิง!H11</f>
        <v>57.03399999999999</v>
      </c>
      <c r="N11" s="64">
        <f aca="true" t="shared" si="14" ref="N11:N17">L11-(L11*5%)</f>
        <v>25.3213</v>
      </c>
      <c r="O11" s="103">
        <f t="shared" si="9"/>
        <v>113.97914009154346</v>
      </c>
      <c r="P11" s="63">
        <f t="shared" si="10"/>
        <v>30.379999999999992</v>
      </c>
      <c r="Q11" s="31">
        <f>'[1]น้ำมันเชื้อเพลิง'!L11</f>
        <v>2.4867999999999997</v>
      </c>
      <c r="R11" s="32">
        <f>น้ำมันเชื้อเพลิง!L11</f>
        <v>1.79171</v>
      </c>
      <c r="S11" s="33">
        <f t="shared" si="11"/>
        <v>2.3624599999999996</v>
      </c>
      <c r="T11" s="98">
        <f aca="true" t="shared" si="15" ref="T11:T17">(R11-S11)*100/S11</f>
        <v>-24.159139202356855</v>
      </c>
      <c r="U11" s="99">
        <f aca="true" t="shared" si="16" ref="U11:U17">R11-S11</f>
        <v>-0.5707499999999996</v>
      </c>
    </row>
    <row r="12" spans="1:21" ht="25.5" customHeight="1">
      <c r="A12" s="30" t="s">
        <v>11</v>
      </c>
      <c r="B12" s="31">
        <f>'[1]น้ำมันเชื้อเพลิง'!D12</f>
        <v>1031.809</v>
      </c>
      <c r="C12" s="32">
        <f>น้ำมันเชื้อเพลิง!D12</f>
        <v>89.005</v>
      </c>
      <c r="D12" s="33">
        <f t="shared" si="12"/>
        <v>980.2185499999999</v>
      </c>
      <c r="E12" s="44">
        <f t="shared" si="5"/>
        <v>-91.37388799671257</v>
      </c>
      <c r="F12" s="61">
        <f t="shared" si="6"/>
        <v>-942.804</v>
      </c>
      <c r="G12" s="62">
        <f>'[1]น้ำมันเชื้อเพลิง'!F12</f>
        <v>25.192</v>
      </c>
      <c r="H12" s="63">
        <f>น้ำมันเชื้อเพลิง!F12</f>
        <v>67.154</v>
      </c>
      <c r="I12" s="64">
        <f t="shared" si="13"/>
        <v>23.9324</v>
      </c>
      <c r="J12" s="107">
        <f t="shared" si="7"/>
        <v>166.56875198475706</v>
      </c>
      <c r="K12" s="63">
        <f t="shared" si="8"/>
        <v>41.961999999999996</v>
      </c>
      <c r="L12" s="62">
        <f>'[1]น้ำมันเชื้อเพลิง'!H12</f>
        <v>24.744</v>
      </c>
      <c r="M12" s="63">
        <f>น้ำมันเชื้อเพลิง!H12</f>
        <v>41.996</v>
      </c>
      <c r="N12" s="64">
        <f t="shared" si="14"/>
        <v>23.5068</v>
      </c>
      <c r="O12" s="107">
        <f t="shared" si="9"/>
        <v>69.72195279663758</v>
      </c>
      <c r="P12" s="63">
        <f t="shared" si="10"/>
        <v>17.252000000000002</v>
      </c>
      <c r="Q12" s="31">
        <f>'[1]น้ำมันเชื้อเพลิง'!L12</f>
        <v>5.408725</v>
      </c>
      <c r="R12" s="32">
        <f>น้ำมันเชื้อเพลิง!L12</f>
        <v>0.990775</v>
      </c>
      <c r="S12" s="33">
        <f t="shared" si="11"/>
        <v>5.138288749999999</v>
      </c>
      <c r="T12" s="98">
        <f t="shared" si="15"/>
        <v>-80.717802206036</v>
      </c>
      <c r="U12" s="99">
        <f t="shared" si="16"/>
        <v>-4.147513749999999</v>
      </c>
    </row>
    <row r="13" spans="1:21" ht="25.5" customHeight="1">
      <c r="A13" s="30" t="s">
        <v>12</v>
      </c>
      <c r="B13" s="31">
        <f>'[1]น้ำมันเชื้อเพลิง'!D13</f>
        <v>324.597</v>
      </c>
      <c r="C13" s="32">
        <f>น้ำมันเชื้อเพลิง!D13</f>
        <v>231.74600000000004</v>
      </c>
      <c r="D13" s="33">
        <f t="shared" si="12"/>
        <v>308.36715</v>
      </c>
      <c r="E13" s="44">
        <f t="shared" si="5"/>
        <v>-28.60500867229209</v>
      </c>
      <c r="F13" s="61">
        <f t="shared" si="6"/>
        <v>-92.85099999999994</v>
      </c>
      <c r="G13" s="62">
        <f>'[1]น้ำมันเชื้อเพลิง'!F13</f>
        <v>24.264</v>
      </c>
      <c r="H13" s="63">
        <f>น้ำมันเชื้อเพลิง!F13</f>
        <v>83.186</v>
      </c>
      <c r="I13" s="64">
        <f t="shared" si="13"/>
        <v>23.0508</v>
      </c>
      <c r="J13" s="107">
        <f t="shared" si="7"/>
        <v>242.83712495878672</v>
      </c>
      <c r="K13" s="63">
        <f t="shared" si="8"/>
        <v>58.92200000000001</v>
      </c>
      <c r="L13" s="62">
        <f>'[1]น้ำมันเชื้อเพลิง'!H13</f>
        <v>16.585</v>
      </c>
      <c r="M13" s="63">
        <f>น้ำมันเชื้อเพลิง!H13</f>
        <v>3.333</v>
      </c>
      <c r="N13" s="64">
        <f t="shared" si="14"/>
        <v>15.75575</v>
      </c>
      <c r="O13" s="105">
        <f t="shared" si="9"/>
        <v>-79.90352728369008</v>
      </c>
      <c r="P13" s="61">
        <f t="shared" si="10"/>
        <v>-13.252</v>
      </c>
      <c r="Q13" s="31">
        <f>'[1]น้ำมันเชื้อเพลิง'!L13</f>
        <v>1.82723</v>
      </c>
      <c r="R13" s="32">
        <f>น้ำมันเชื้อเพลิง!L13</f>
        <v>1.5913250000000003</v>
      </c>
      <c r="S13" s="33">
        <f t="shared" si="11"/>
        <v>1.7358684999999998</v>
      </c>
      <c r="T13" s="100">
        <f t="shared" si="15"/>
        <v>-8.32686923001365</v>
      </c>
      <c r="U13" s="101">
        <f t="shared" si="16"/>
        <v>-0.1445434999999995</v>
      </c>
    </row>
    <row r="14" spans="1:21" ht="25.5" customHeight="1">
      <c r="A14" s="30" t="s">
        <v>13</v>
      </c>
      <c r="B14" s="31">
        <f>'[1]น้ำมันเชื้อเพลิง'!D14</f>
        <v>330.051</v>
      </c>
      <c r="C14" s="32">
        <f>น้ำมันเชื้อเพลิง!D14</f>
        <v>132.276</v>
      </c>
      <c r="D14" s="33">
        <f t="shared" si="12"/>
        <v>313.54845</v>
      </c>
      <c r="E14" s="44">
        <f t="shared" si="5"/>
        <v>-59.92255742294372</v>
      </c>
      <c r="F14" s="61">
        <f t="shared" si="6"/>
        <v>-197.77499999999998</v>
      </c>
      <c r="G14" s="62">
        <f>'[1]น้ำมันเชื้อเพลิง'!F14</f>
        <v>1.85</v>
      </c>
      <c r="H14" s="63">
        <f>น้ำมันเชื้อเพลิง!F14</f>
        <v>91.17999999999999</v>
      </c>
      <c r="I14" s="64">
        <f t="shared" si="13"/>
        <v>1.7575</v>
      </c>
      <c r="J14" s="107">
        <f t="shared" si="7"/>
        <v>4828.648648648648</v>
      </c>
      <c r="K14" s="63">
        <f t="shared" si="8"/>
        <v>89.33</v>
      </c>
      <c r="L14" s="62">
        <f>'[1]น้ำมันเชื้อเพลิง'!H14</f>
        <v>6.511</v>
      </c>
      <c r="M14" s="63">
        <f>น้ำมันเชื้อเพลิง!H14</f>
        <v>0</v>
      </c>
      <c r="N14" s="64">
        <f t="shared" si="14"/>
        <v>6.18545</v>
      </c>
      <c r="O14" s="105">
        <f t="shared" si="9"/>
        <v>-100</v>
      </c>
      <c r="P14" s="61">
        <f t="shared" si="10"/>
        <v>-6.511</v>
      </c>
      <c r="Q14" s="31">
        <f>'[1]น้ำมันเชื้อเพลิง'!L14</f>
        <v>1.6920600000000001</v>
      </c>
      <c r="R14" s="32">
        <f>น้ำมันเชื้อเพลิง!L14</f>
        <v>1.11728</v>
      </c>
      <c r="S14" s="33">
        <f t="shared" si="11"/>
        <v>1.6074570000000001</v>
      </c>
      <c r="T14" s="100">
        <f t="shared" si="15"/>
        <v>-30.493941673089857</v>
      </c>
      <c r="U14" s="101">
        <f t="shared" si="16"/>
        <v>-0.4901770000000001</v>
      </c>
    </row>
    <row r="15" spans="1:21" ht="25.5" customHeight="1">
      <c r="A15" s="30" t="s">
        <v>14</v>
      </c>
      <c r="B15" s="31">
        <f>'[1]น้ำมันเชื้อเพลิง'!D15</f>
        <v>391.192</v>
      </c>
      <c r="C15" s="32">
        <f>น้ำมันเชื้อเพลิง!D15</f>
        <v>44.805</v>
      </c>
      <c r="D15" s="33">
        <f t="shared" si="12"/>
        <v>371.6324</v>
      </c>
      <c r="E15" s="44">
        <f t="shared" si="5"/>
        <v>-88.54654491911899</v>
      </c>
      <c r="F15" s="61">
        <f t="shared" si="6"/>
        <v>-346.387</v>
      </c>
      <c r="G15" s="62">
        <f>'[1]น้ำมันเชื้อเพลิง'!F15</f>
        <v>3.924</v>
      </c>
      <c r="H15" s="63">
        <f>น้ำมันเชื้อเพลิง!F15</f>
        <v>61.031</v>
      </c>
      <c r="I15" s="64">
        <f t="shared" si="13"/>
        <v>3.7278</v>
      </c>
      <c r="J15" s="107">
        <f t="shared" si="7"/>
        <v>1455.3261977573904</v>
      </c>
      <c r="K15" s="63">
        <f t="shared" si="8"/>
        <v>57.107</v>
      </c>
      <c r="L15" s="62">
        <f>'[1]น้ำมันเชื้อเพลิง'!H15</f>
        <v>2.827</v>
      </c>
      <c r="M15" s="63">
        <f>น้ำมันเชื้อเพลิง!H15</f>
        <v>3.086</v>
      </c>
      <c r="N15" s="64">
        <f t="shared" si="14"/>
        <v>2.68565</v>
      </c>
      <c r="O15" s="107">
        <f t="shared" si="9"/>
        <v>9.161655465157407</v>
      </c>
      <c r="P15" s="63">
        <f t="shared" si="10"/>
        <v>0.2589999999999999</v>
      </c>
      <c r="Q15" s="31">
        <f>'[1]น้ำมันเชื้อเพลิง'!L15</f>
        <v>1.989715</v>
      </c>
      <c r="R15" s="32">
        <f>น้ำมันเชื้อเพลิง!L15</f>
        <v>0.54461</v>
      </c>
      <c r="S15" s="33">
        <f t="shared" si="11"/>
        <v>1.89022925</v>
      </c>
      <c r="T15" s="100">
        <f t="shared" si="15"/>
        <v>-71.18815085524679</v>
      </c>
      <c r="U15" s="101">
        <f t="shared" si="16"/>
        <v>-1.34561925</v>
      </c>
    </row>
    <row r="16" spans="1:21" ht="25.5" customHeight="1">
      <c r="A16" s="30" t="s">
        <v>15</v>
      </c>
      <c r="B16" s="31">
        <f>'[1]น้ำมันเชื้อเพลิง'!D16</f>
        <v>441.823</v>
      </c>
      <c r="C16" s="32">
        <f>น้ำมันเชื้อเพลิง!D16</f>
        <v>355.539</v>
      </c>
      <c r="D16" s="33">
        <f t="shared" si="12"/>
        <v>419.73185</v>
      </c>
      <c r="E16" s="44">
        <f t="shared" si="5"/>
        <v>-19.52908743999294</v>
      </c>
      <c r="F16" s="61">
        <f t="shared" si="6"/>
        <v>-86.28399999999999</v>
      </c>
      <c r="G16" s="62">
        <f>'[1]น้ำมันเชื้อเพลิง'!F16</f>
        <v>3.991</v>
      </c>
      <c r="H16" s="63">
        <f>น้ำมันเชื้อเพลิง!F16</f>
        <v>56.690999999999995</v>
      </c>
      <c r="I16" s="64">
        <f t="shared" si="13"/>
        <v>3.79145</v>
      </c>
      <c r="J16" s="107">
        <f t="shared" si="7"/>
        <v>1320.4710598847407</v>
      </c>
      <c r="K16" s="63">
        <f t="shared" si="8"/>
        <v>52.699999999999996</v>
      </c>
      <c r="L16" s="62">
        <f>'[1]น้ำมันเชื้อเพลิง'!H16</f>
        <v>6.39</v>
      </c>
      <c r="M16" s="63">
        <f>น้ำมันเชื้อเพลิง!H16</f>
        <v>0</v>
      </c>
      <c r="N16" s="64">
        <f t="shared" si="14"/>
        <v>6.0705</v>
      </c>
      <c r="O16" s="105">
        <f t="shared" si="9"/>
        <v>-100</v>
      </c>
      <c r="P16" s="61">
        <f t="shared" si="10"/>
        <v>-6.39</v>
      </c>
      <c r="Q16" s="31">
        <f>'[1]น้ำมันเชื้อเพลิง'!L16</f>
        <v>2.26102</v>
      </c>
      <c r="R16" s="32">
        <f>น้ำมันเชื้อเพลิง!L16</f>
        <v>2.0611499999999996</v>
      </c>
      <c r="S16" s="33">
        <f t="shared" si="11"/>
        <v>2.147969</v>
      </c>
      <c r="T16" s="100">
        <f t="shared" si="15"/>
        <v>-4.0419112193891165</v>
      </c>
      <c r="U16" s="101">
        <f t="shared" si="16"/>
        <v>-0.0868190000000002</v>
      </c>
    </row>
    <row r="17" spans="1:21" ht="25.5" customHeight="1">
      <c r="A17" s="34" t="s">
        <v>2</v>
      </c>
      <c r="B17" s="36">
        <f>SUM(B5:B16)</f>
        <v>7683.976000000001</v>
      </c>
      <c r="C17" s="75">
        <f>SUM(C5:C16)</f>
        <v>3088.0550000000003</v>
      </c>
      <c r="D17" s="33">
        <f t="shared" si="12"/>
        <v>7299.7772</v>
      </c>
      <c r="E17" s="44">
        <f t="shared" si="5"/>
        <v>-59.81175630949394</v>
      </c>
      <c r="F17" s="61">
        <f t="shared" si="6"/>
        <v>-4595.921</v>
      </c>
      <c r="G17" s="65">
        <f>SUM(G5:G16)</f>
        <v>217.156</v>
      </c>
      <c r="H17" s="75">
        <f>SUM(H5:H16)</f>
        <v>362.772</v>
      </c>
      <c r="I17" s="64">
        <f t="shared" si="13"/>
        <v>206.2982</v>
      </c>
      <c r="J17" s="103">
        <f t="shared" si="7"/>
        <v>67.05594135091823</v>
      </c>
      <c r="K17" s="63">
        <f t="shared" si="8"/>
        <v>145.61599999999999</v>
      </c>
      <c r="L17" s="65">
        <f>SUM(L5:L16)</f>
        <v>229.01999999999998</v>
      </c>
      <c r="M17" s="75">
        <f>SUM(M5:M16)</f>
        <v>846.3619999999999</v>
      </c>
      <c r="N17" s="64">
        <f t="shared" si="14"/>
        <v>217.569</v>
      </c>
      <c r="O17" s="103">
        <f t="shared" si="9"/>
        <v>269.5581171950048</v>
      </c>
      <c r="P17" s="63">
        <f t="shared" si="10"/>
        <v>617.3419999999999</v>
      </c>
      <c r="Q17" s="36">
        <f>SUM(Q5:Q16)</f>
        <v>40.65075999999999</v>
      </c>
      <c r="R17" s="35">
        <f>SUM(R5:R16)</f>
        <v>21.485945</v>
      </c>
      <c r="S17" s="33">
        <f>Q17-(Q17*10%)</f>
        <v>36.58568399999999</v>
      </c>
      <c r="T17" s="100">
        <f t="shared" si="15"/>
        <v>-41.272261029751405</v>
      </c>
      <c r="U17" s="101">
        <f t="shared" si="16"/>
        <v>-15.099738999999992</v>
      </c>
    </row>
    <row r="18" spans="1:21" ht="25.5" customHeight="1">
      <c r="A18" s="108" t="s">
        <v>47</v>
      </c>
      <c r="B18" s="109"/>
      <c r="C18" s="106">
        <f>(C17/B17)*100-100</f>
        <v>-59.811756309493944</v>
      </c>
      <c r="D18" s="104" t="s">
        <v>48</v>
      </c>
      <c r="E18" s="110"/>
      <c r="F18" s="111"/>
      <c r="G18" s="112"/>
      <c r="H18" s="35">
        <f>(H17/G17)*100-100</f>
        <v>67.05594135091823</v>
      </c>
      <c r="I18" s="104" t="s">
        <v>48</v>
      </c>
      <c r="J18" s="113"/>
      <c r="K18" s="114"/>
      <c r="L18" s="115"/>
      <c r="M18" s="35">
        <f>(M17/L17)*100-100</f>
        <v>269.5581171950048</v>
      </c>
      <c r="N18" s="104" t="s">
        <v>48</v>
      </c>
      <c r="O18" s="113"/>
      <c r="P18" s="114"/>
      <c r="Q18" s="114"/>
      <c r="R18" s="114"/>
      <c r="S18" s="115"/>
      <c r="T18" s="102" t="s">
        <v>18</v>
      </c>
      <c r="U18" s="75" t="s">
        <v>18</v>
      </c>
    </row>
    <row r="19" spans="1:21" ht="25.5" customHeight="1">
      <c r="A19" s="37"/>
      <c r="B19" s="78"/>
      <c r="C19" s="79"/>
      <c r="D19" s="80"/>
      <c r="E19" s="80"/>
      <c r="F19" s="81"/>
      <c r="G19" s="66"/>
      <c r="H19" s="82"/>
      <c r="I19" s="83"/>
      <c r="J19" s="83"/>
      <c r="K19" s="83"/>
      <c r="L19" s="66"/>
      <c r="M19" s="82"/>
      <c r="N19" s="83"/>
      <c r="O19" s="83"/>
      <c r="P19" s="83"/>
      <c r="Q19" s="39"/>
      <c r="R19" s="79"/>
      <c r="S19" s="80"/>
      <c r="T19" s="84"/>
      <c r="U19" s="82"/>
    </row>
    <row r="20" spans="1:21" ht="25.5" customHeight="1">
      <c r="A20" s="37"/>
      <c r="B20" s="78"/>
      <c r="C20" s="85"/>
      <c r="D20" s="80"/>
      <c r="E20" s="80"/>
      <c r="F20" s="81"/>
      <c r="G20" s="66"/>
      <c r="H20" s="86"/>
      <c r="I20" s="83"/>
      <c r="J20" s="83"/>
      <c r="K20" s="83"/>
      <c r="L20" s="66"/>
      <c r="M20" s="86"/>
      <c r="N20" s="83"/>
      <c r="O20" s="83"/>
      <c r="P20" s="83"/>
      <c r="Q20" s="39"/>
      <c r="R20" s="79"/>
      <c r="S20" s="80"/>
      <c r="T20" s="84"/>
      <c r="U20" s="82"/>
    </row>
    <row r="21" spans="1:21" ht="25.5" customHeight="1">
      <c r="A21" s="37"/>
      <c r="B21" s="78"/>
      <c r="C21" s="79"/>
      <c r="D21" s="80"/>
      <c r="E21" s="80"/>
      <c r="F21" s="81"/>
      <c r="G21" s="66"/>
      <c r="H21" s="82"/>
      <c r="I21" s="83"/>
      <c r="J21" s="83"/>
      <c r="K21" s="83"/>
      <c r="L21" s="66"/>
      <c r="M21" s="82"/>
      <c r="N21" s="83"/>
      <c r="O21" s="83"/>
      <c r="P21" s="83"/>
      <c r="Q21" s="39"/>
      <c r="R21" s="79"/>
      <c r="S21" s="80"/>
      <c r="T21" s="84"/>
      <c r="U21" s="82"/>
    </row>
    <row r="22" spans="1:21" ht="25.5" customHeight="1">
      <c r="A22" s="37"/>
      <c r="B22" s="78"/>
      <c r="C22" s="79"/>
      <c r="D22" s="80"/>
      <c r="E22" s="80"/>
      <c r="F22" s="81"/>
      <c r="G22" s="66"/>
      <c r="H22" s="82"/>
      <c r="I22" s="83"/>
      <c r="J22" s="83"/>
      <c r="K22" s="83"/>
      <c r="L22" s="66"/>
      <c r="M22" s="82"/>
      <c r="N22" s="83"/>
      <c r="O22" s="83"/>
      <c r="P22" s="83"/>
      <c r="Q22" s="39"/>
      <c r="R22" s="79"/>
      <c r="S22" s="80"/>
      <c r="T22" s="84"/>
      <c r="U22" s="82"/>
    </row>
    <row r="23" spans="1:21" ht="25.5" customHeight="1">
      <c r="A23" s="37"/>
      <c r="B23" s="78"/>
      <c r="C23" s="79"/>
      <c r="D23" s="80"/>
      <c r="E23" s="80"/>
      <c r="F23" s="81"/>
      <c r="G23" s="66"/>
      <c r="H23" s="82"/>
      <c r="I23" s="83"/>
      <c r="J23" s="83"/>
      <c r="K23" s="83"/>
      <c r="L23" s="66"/>
      <c r="M23" s="82"/>
      <c r="N23" s="83"/>
      <c r="O23" s="83"/>
      <c r="P23" s="83"/>
      <c r="Q23" s="39"/>
      <c r="R23" s="79"/>
      <c r="S23" s="80"/>
      <c r="T23" s="84"/>
      <c r="U23" s="82"/>
    </row>
    <row r="24" spans="1:21" ht="25.5" customHeight="1">
      <c r="A24" s="37"/>
      <c r="B24" s="78"/>
      <c r="C24" s="79"/>
      <c r="D24" s="80"/>
      <c r="E24" s="80"/>
      <c r="F24" s="81"/>
      <c r="G24" s="66"/>
      <c r="H24" s="82"/>
      <c r="I24" s="83"/>
      <c r="J24" s="83"/>
      <c r="K24" s="83"/>
      <c r="L24" s="66"/>
      <c r="M24" s="82"/>
      <c r="N24" s="83"/>
      <c r="O24" s="83"/>
      <c r="P24" s="83"/>
      <c r="Q24" s="39"/>
      <c r="R24" s="79"/>
      <c r="S24" s="80"/>
      <c r="T24" s="84"/>
      <c r="U24" s="82"/>
    </row>
    <row r="25" spans="1:21" ht="25.5" customHeight="1">
      <c r="A25" s="37"/>
      <c r="B25" s="78"/>
      <c r="C25" s="79"/>
      <c r="D25" s="80"/>
      <c r="E25" s="80"/>
      <c r="F25" s="81"/>
      <c r="G25" s="66"/>
      <c r="H25" s="82"/>
      <c r="I25" s="83"/>
      <c r="J25" s="83"/>
      <c r="K25" s="83"/>
      <c r="L25" s="66"/>
      <c r="M25" s="82"/>
      <c r="N25" s="83"/>
      <c r="O25" s="83"/>
      <c r="P25" s="83"/>
      <c r="Q25" s="39"/>
      <c r="R25" s="79"/>
      <c r="S25" s="80"/>
      <c r="T25" s="84"/>
      <c r="U25" s="82"/>
    </row>
    <row r="26" spans="1:21" ht="25.5" customHeight="1">
      <c r="A26" s="37"/>
      <c r="B26" s="78"/>
      <c r="C26" s="79"/>
      <c r="D26" s="80"/>
      <c r="E26" s="80"/>
      <c r="F26" s="81"/>
      <c r="G26" s="66"/>
      <c r="H26" s="82"/>
      <c r="I26" s="83"/>
      <c r="J26" s="83"/>
      <c r="K26" s="83"/>
      <c r="L26" s="66"/>
      <c r="M26" s="82"/>
      <c r="N26" s="83"/>
      <c r="O26" s="83"/>
      <c r="P26" s="83"/>
      <c r="Q26" s="39"/>
      <c r="R26" s="79"/>
      <c r="S26" s="80"/>
      <c r="T26" s="84"/>
      <c r="U26" s="82"/>
    </row>
    <row r="27" spans="1:21" ht="25.5" customHeight="1">
      <c r="A27" s="37"/>
      <c r="B27" s="78"/>
      <c r="C27" s="79"/>
      <c r="D27" s="80"/>
      <c r="E27" s="80"/>
      <c r="F27" s="81"/>
      <c r="G27" s="66"/>
      <c r="H27" s="82"/>
      <c r="I27" s="83"/>
      <c r="J27" s="83"/>
      <c r="K27" s="83"/>
      <c r="L27" s="66"/>
      <c r="M27" s="82"/>
      <c r="N27" s="83"/>
      <c r="O27" s="83"/>
      <c r="P27" s="83"/>
      <c r="Q27" s="39"/>
      <c r="R27" s="79"/>
      <c r="S27" s="80"/>
      <c r="T27" s="84"/>
      <c r="U27" s="82"/>
    </row>
    <row r="28" spans="1:21" ht="25.5" customHeight="1">
      <c r="A28" s="37"/>
      <c r="B28" s="78"/>
      <c r="C28" s="79"/>
      <c r="D28" s="80"/>
      <c r="E28" s="80"/>
      <c r="F28" s="81"/>
      <c r="G28" s="66"/>
      <c r="H28" s="82"/>
      <c r="I28" s="83"/>
      <c r="J28" s="83"/>
      <c r="K28" s="83"/>
      <c r="L28" s="66"/>
      <c r="M28" s="82"/>
      <c r="N28" s="83"/>
      <c r="O28" s="83"/>
      <c r="P28" s="83"/>
      <c r="Q28" s="39"/>
      <c r="R28" s="79"/>
      <c r="S28" s="80"/>
      <c r="T28" s="84"/>
      <c r="U28" s="82"/>
    </row>
    <row r="29" spans="1:21" ht="25.5" customHeight="1">
      <c r="A29" s="37"/>
      <c r="B29" s="78"/>
      <c r="C29" s="79"/>
      <c r="D29" s="80"/>
      <c r="E29" s="80"/>
      <c r="F29" s="81"/>
      <c r="G29" s="66"/>
      <c r="H29" s="82"/>
      <c r="I29" s="83"/>
      <c r="J29" s="83"/>
      <c r="K29" s="83"/>
      <c r="L29" s="66"/>
      <c r="M29" s="82"/>
      <c r="N29" s="83"/>
      <c r="O29" s="83"/>
      <c r="P29" s="83"/>
      <c r="Q29" s="39"/>
      <c r="R29" s="79"/>
      <c r="S29" s="80"/>
      <c r="T29" s="84"/>
      <c r="U29" s="82"/>
    </row>
    <row r="30" spans="1:21" ht="25.5" customHeight="1">
      <c r="A30" s="37"/>
      <c r="B30" s="78"/>
      <c r="C30" s="79"/>
      <c r="D30" s="80"/>
      <c r="E30" s="80"/>
      <c r="F30" s="81"/>
      <c r="G30" s="66"/>
      <c r="H30" s="82"/>
      <c r="I30" s="83"/>
      <c r="J30" s="83"/>
      <c r="K30" s="83"/>
      <c r="L30" s="66"/>
      <c r="M30" s="82"/>
      <c r="N30" s="83"/>
      <c r="O30" s="83"/>
      <c r="P30" s="83"/>
      <c r="Q30" s="39"/>
      <c r="R30" s="79"/>
      <c r="S30" s="80"/>
      <c r="T30" s="84"/>
      <c r="U30" s="82"/>
    </row>
    <row r="31" spans="1:21" ht="25.5" customHeight="1">
      <c r="A31" s="37"/>
      <c r="B31" s="78"/>
      <c r="C31" s="79"/>
      <c r="D31" s="80"/>
      <c r="E31" s="80"/>
      <c r="F31" s="81"/>
      <c r="G31" s="66"/>
      <c r="H31" s="82"/>
      <c r="I31" s="83"/>
      <c r="J31" s="83"/>
      <c r="K31" s="83"/>
      <c r="L31" s="66"/>
      <c r="M31" s="82"/>
      <c r="N31" s="83"/>
      <c r="O31" s="83"/>
      <c r="P31" s="83"/>
      <c r="Q31" s="39"/>
      <c r="R31" s="79"/>
      <c r="S31" s="80"/>
      <c r="T31" s="84"/>
      <c r="U31" s="82"/>
    </row>
    <row r="32" spans="1:21" ht="25.5" customHeight="1">
      <c r="A32" s="37"/>
      <c r="B32" s="78"/>
      <c r="C32" s="79"/>
      <c r="D32" s="80"/>
      <c r="E32" s="80"/>
      <c r="F32" s="81"/>
      <c r="G32" s="66"/>
      <c r="H32" s="82"/>
      <c r="I32" s="83"/>
      <c r="J32" s="83"/>
      <c r="K32" s="83"/>
      <c r="L32" s="66"/>
      <c r="M32" s="82"/>
      <c r="N32" s="83"/>
      <c r="O32" s="83"/>
      <c r="P32" s="83"/>
      <c r="Q32" s="39"/>
      <c r="R32" s="79"/>
      <c r="S32" s="80"/>
      <c r="T32" s="84"/>
      <c r="U32" s="82"/>
    </row>
    <row r="33" spans="1:21" ht="25.5" customHeight="1">
      <c r="A33" s="37"/>
      <c r="B33" s="78"/>
      <c r="C33" s="79"/>
      <c r="D33" s="80"/>
      <c r="E33" s="80"/>
      <c r="F33" s="81"/>
      <c r="G33" s="66"/>
      <c r="H33" s="82"/>
      <c r="I33" s="83"/>
      <c r="J33" s="83"/>
      <c r="K33" s="83"/>
      <c r="L33" s="66"/>
      <c r="M33" s="82"/>
      <c r="N33" s="83"/>
      <c r="O33" s="83"/>
      <c r="P33" s="83"/>
      <c r="Q33" s="39"/>
      <c r="R33" s="79"/>
      <c r="S33" s="80"/>
      <c r="T33" s="84"/>
      <c r="U33" s="82"/>
    </row>
    <row r="34" spans="1:21" ht="25.5" customHeight="1">
      <c r="A34" s="37"/>
      <c r="B34" s="78"/>
      <c r="C34" s="79"/>
      <c r="D34" s="80"/>
      <c r="E34" s="80"/>
      <c r="F34" s="81"/>
      <c r="G34" s="66"/>
      <c r="H34" s="82"/>
      <c r="I34" s="83"/>
      <c r="J34" s="83"/>
      <c r="K34" s="83"/>
      <c r="L34" s="66"/>
      <c r="M34" s="82"/>
      <c r="N34" s="83"/>
      <c r="O34" s="83"/>
      <c r="P34" s="83"/>
      <c r="Q34" s="39"/>
      <c r="R34" s="79"/>
      <c r="S34" s="80"/>
      <c r="T34" s="84"/>
      <c r="U34" s="82"/>
    </row>
    <row r="35" spans="1:21" ht="25.5" customHeight="1">
      <c r="A35" s="37"/>
      <c r="B35" s="78"/>
      <c r="C35" s="79"/>
      <c r="D35" s="80"/>
      <c r="E35" s="80"/>
      <c r="F35" s="81"/>
      <c r="G35" s="66"/>
      <c r="H35" s="82"/>
      <c r="I35" s="83"/>
      <c r="J35" s="83"/>
      <c r="K35" s="83"/>
      <c r="L35" s="66"/>
      <c r="M35" s="82"/>
      <c r="N35" s="83"/>
      <c r="O35" s="83"/>
      <c r="P35" s="83"/>
      <c r="Q35" s="39"/>
      <c r="R35" s="79"/>
      <c r="S35" s="80"/>
      <c r="T35" s="84"/>
      <c r="U35" s="82"/>
    </row>
    <row r="36" spans="1:21" ht="25.5" customHeight="1">
      <c r="A36" s="37"/>
      <c r="B36" s="78"/>
      <c r="C36" s="79"/>
      <c r="D36" s="80"/>
      <c r="E36" s="80"/>
      <c r="F36" s="81"/>
      <c r="G36" s="66"/>
      <c r="H36" s="82"/>
      <c r="I36" s="83"/>
      <c r="J36" s="83"/>
      <c r="K36" s="83"/>
      <c r="L36" s="66"/>
      <c r="M36" s="82"/>
      <c r="N36" s="83"/>
      <c r="O36" s="83"/>
      <c r="P36" s="83"/>
      <c r="Q36" s="39"/>
      <c r="R36" s="79"/>
      <c r="S36" s="80"/>
      <c r="T36" s="84"/>
      <c r="U36" s="82"/>
    </row>
    <row r="37" spans="1:21" ht="25.5" customHeight="1">
      <c r="A37" s="37"/>
      <c r="B37" s="78"/>
      <c r="C37" s="79"/>
      <c r="D37" s="80"/>
      <c r="E37" s="80"/>
      <c r="F37" s="81"/>
      <c r="G37" s="66"/>
      <c r="H37" s="82"/>
      <c r="I37" s="83"/>
      <c r="J37" s="83"/>
      <c r="K37" s="83"/>
      <c r="L37" s="66"/>
      <c r="M37" s="82"/>
      <c r="N37" s="83"/>
      <c r="O37" s="83"/>
      <c r="P37" s="83"/>
      <c r="Q37" s="39"/>
      <c r="R37" s="79"/>
      <c r="S37" s="80"/>
      <c r="T37" s="84"/>
      <c r="U37" s="82"/>
    </row>
    <row r="38" spans="1:21" ht="25.5" customHeight="1">
      <c r="A38" s="37"/>
      <c r="B38" s="78"/>
      <c r="C38" s="79"/>
      <c r="D38" s="80"/>
      <c r="E38" s="80"/>
      <c r="F38" s="81"/>
      <c r="G38" s="66"/>
      <c r="H38" s="82"/>
      <c r="I38" s="83"/>
      <c r="J38" s="83"/>
      <c r="K38" s="83"/>
      <c r="L38" s="66"/>
      <c r="M38" s="82"/>
      <c r="N38" s="83"/>
      <c r="O38" s="83"/>
      <c r="P38" s="83"/>
      <c r="Q38" s="39"/>
      <c r="R38" s="79"/>
      <c r="S38" s="80"/>
      <c r="T38" s="84"/>
      <c r="U38" s="82"/>
    </row>
    <row r="39" spans="1:14" ht="25.5" customHeight="1">
      <c r="A39" s="37"/>
      <c r="B39" s="38"/>
      <c r="C39" s="39"/>
      <c r="D39" s="39"/>
      <c r="E39" s="39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25.5" customHeight="1">
      <c r="A40" s="24"/>
      <c r="B40" s="41"/>
      <c r="C40" s="41"/>
      <c r="D40" s="41"/>
      <c r="E40" s="41"/>
      <c r="F40" s="67"/>
      <c r="G40" s="67"/>
      <c r="H40" s="68"/>
      <c r="I40" s="67"/>
      <c r="J40" s="67"/>
      <c r="K40" s="67"/>
      <c r="L40" s="67"/>
      <c r="M40" s="68"/>
      <c r="N40" s="67"/>
    </row>
    <row r="41" spans="1:14" ht="25.5" customHeight="1">
      <c r="A41" s="40"/>
      <c r="B41" s="40"/>
      <c r="C41" s="40"/>
      <c r="D41" s="40"/>
      <c r="E41" s="40"/>
      <c r="F41" s="68"/>
      <c r="G41" s="68"/>
      <c r="H41" s="68"/>
      <c r="I41" s="68"/>
      <c r="J41" s="68"/>
      <c r="K41" s="68"/>
      <c r="L41" s="68"/>
      <c r="M41" s="68"/>
      <c r="N41" s="68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</sheetData>
  <sheetProtection/>
  <mergeCells count="4">
    <mergeCell ref="A18:B18"/>
    <mergeCell ref="E18:G18"/>
    <mergeCell ref="J18:L18"/>
    <mergeCell ref="O18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2022-01-18T07:03:25Z</cp:lastPrinted>
  <dcterms:created xsi:type="dcterms:W3CDTF">2011-12-16T04:29:53Z</dcterms:created>
  <dcterms:modified xsi:type="dcterms:W3CDTF">2022-01-18T15:57:49Z</dcterms:modified>
  <cp:category/>
  <cp:version/>
  <cp:contentType/>
  <cp:contentStatus/>
</cp:coreProperties>
</file>