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620" firstSheet="1" activeTab="2"/>
  </bookViews>
  <sheets>
    <sheet name="จดบันทึกไฟฟ้า-สนม." sheetId="1" r:id="rId1"/>
    <sheet name="ไฟฟ้า-สนม." sheetId="2" r:id="rId2"/>
    <sheet name="ไฟฟ้า-เปรียบเทียบ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<sst xmlns="http://schemas.openxmlformats.org/spreadsheetml/2006/main" count="89" uniqueCount="51">
  <si>
    <t>วันที่ทำการบันทึก</t>
  </si>
  <si>
    <t>ปริมาณการใช้ไฟฟ้าต่อจำนวนพนักงาน</t>
  </si>
  <si>
    <t>จำนวนพนักงาน</t>
  </si>
  <si>
    <t>รวม</t>
  </si>
  <si>
    <t>เฉลี่ย</t>
  </si>
  <si>
    <t>บันทึกประจำ
เดือน</t>
  </si>
  <si>
    <t>ค่าไฟฟ้า/เดือน (บาท)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</si>
  <si>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</si>
  <si>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</si>
  <si>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</si>
  <si>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</si>
  <si>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</si>
  <si>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</si>
  <si>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</si>
  <si>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</si>
  <si>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</si>
  <si>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</si>
  <si>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</si>
  <si>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</si>
  <si>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แบบฟอร์ม 3.2(1)</t>
  </si>
  <si>
    <t>-</t>
  </si>
  <si>
    <t>ปริมาณไฟฟ้าจากมิเตอร์/เดือน (kWh)</t>
  </si>
  <si>
    <t>ปริมาณไฟฟ้ารวม ไฟฟ้าจากมิเตอร์กับโซล่าเซลล์ (kWh)</t>
  </si>
  <si>
    <r>
      <t>2563ปริมาณการใช้ไฟฟ้าต่อจำนวนพนักงาน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</si>
  <si>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2563 ปริมาณการใช้ไฟฟ้าต่อจำนวนพนักงาน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</t>
    </r>
  </si>
  <si>
    <t>อาคารสำนักงานมหาวิทยาลัย</t>
  </si>
  <si>
    <t>อาคารสำนักงานมหาวิทยาลัย 1 (kWh)</t>
  </si>
  <si>
    <t>อาคารสำนักงานมหาวิทยาลัย 1 (บาท)</t>
  </si>
  <si>
    <t>อาคารสำนักงานมหาวิทยาลัย 2 (kWh)</t>
  </si>
  <si>
    <t>อาคารสำนักงานมหาวิทยาลัย 2 (บาท)</t>
  </si>
  <si>
    <t>อาคารสำนักงานมหาวิทยาลัย 3 (kWh)</t>
  </si>
  <si>
    <t>อาคารสำนักงานมหาวิทยาลัย 3 (บาท)</t>
  </si>
  <si>
    <t>อาคารสำนักงานมหาวิทยาลัย 3_1 (kWh)</t>
  </si>
  <si>
    <t>อาคารสำนักงานมหาวิทยาลัย 3_2 (kWh)</t>
  </si>
  <si>
    <t>ปริมาณไฟฟ้าจากโซล่าเซลล์  (kWh)</t>
  </si>
  <si>
    <t>รวมปริมาณการใช้ไฟฟ้า 3 อาคาร (kWh)</t>
  </si>
  <si>
    <t>อาคารสำนักงานมหาวิทยาลัย 3_1 (บาท)</t>
  </si>
  <si>
    <t>อาคารสำนักงานมหาวิทยาลัย 3_2 (บาท)</t>
  </si>
  <si>
    <t>รวมค่าไฟฟ้า 3 อาคาร (บาท)</t>
  </si>
  <si>
    <r>
      <t xml:space="preserve">บันทึกการใช้ไฟฟ้าประจำปี </t>
    </r>
    <r>
      <rPr>
        <b/>
        <sz val="18"/>
        <color indexed="10"/>
        <rFont val="Angsana New"/>
        <family val="1"/>
      </rPr>
      <t>2564</t>
    </r>
  </si>
  <si>
    <t>2564  ปริมาณการใช้ไฟฟ้า/เดือน (kWh)</t>
  </si>
  <si>
    <t>2564  เป้าหมาย  ลด 10 % (kWh)</t>
  </si>
  <si>
    <r>
      <t>2564 ไฟฟ้า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</si>
  <si>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2564 ไฟฟ้า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(kWh)</t>
    </r>
  </si>
  <si>
    <t>2564  ปริมาณการใช้ไฟฟ้าต่อจำนวนพนักงาน</t>
  </si>
  <si>
    <t>2564  เป้าหมาย  ลด 10 %</t>
  </si>
  <si>
    <r>
      <t xml:space="preserve">เปรียบเทียบการใช้ไฟฟ้า ประจำปี </t>
    </r>
    <r>
      <rPr>
        <b/>
        <sz val="18"/>
        <color indexed="10"/>
        <rFont val="Angsana New"/>
        <family val="1"/>
      </rPr>
      <t>2562 - 2564</t>
    </r>
  </si>
  <si>
    <t>2562  ปริมาณการใช้ไฟฟ้า/เดือน (kWh)</t>
  </si>
  <si>
    <t>2562  ปริมาณการใช้ไฟฟ้าต่อจำนวนพนักงาน</t>
  </si>
  <si>
    <t>สรุปผลการใช้ไฟฟ้า</t>
  </si>
  <si>
    <t>10%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</si>
</sst>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#,##0.0"/>
    <numFmt numFmtId="192" formatCode="0.000000"/>
  </numFmts>
  <fonts count="91">
    <font>
      <sz val="10"/>
      <name val="Arial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b/>
      <sz val="16"/>
      <name val="Angsana New"/>
      <family val="1"/>
    </font>
    <font>
      <b/>
      <sz val="10"/>
      <name val="Angsana New"/>
      <family val="1"/>
    </font>
    <font>
      <sz val="16"/>
      <name val="Angsana New"/>
      <family val="1"/>
    </font>
    <font>
      <b/>
      <sz val="16"/>
      <color indexed="10"/>
      <name val="Angsana New"/>
      <family val="1"/>
    </font>
    <font>
      <sz val="10"/>
      <color indexed="8"/>
      <name val="Tahoma"/>
      <family val="2"/>
    </font>
    <font>
      <sz val="9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8"/>
      <name val="Angsana New"/>
      <family val="1"/>
    </font>
    <font>
      <b/>
      <sz val="16"/>
      <color indexed="30"/>
      <name val="Angsana New"/>
      <family val="1"/>
    </font>
    <font>
      <b/>
      <sz val="16"/>
      <color indexed="17"/>
      <name val="Angsana New"/>
      <family val="1"/>
    </font>
    <font>
      <sz val="16"/>
      <color indexed="30"/>
      <name val="Angsana New"/>
      <family val="1"/>
    </font>
    <font>
      <sz val="16"/>
      <color indexed="10"/>
      <name val="Angsana New"/>
      <family val="1"/>
    </font>
    <font>
      <sz val="16"/>
      <color indexed="17"/>
      <name val="Angsana New"/>
      <family val="1"/>
    </font>
    <font>
      <sz val="18"/>
      <color indexed="17"/>
      <name val="Angsana New"/>
      <family val="1"/>
    </font>
    <font>
      <sz val="18"/>
      <color indexed="36"/>
      <name val="Angsana New"/>
      <family val="1"/>
    </font>
    <font>
      <b/>
      <sz val="18"/>
      <color indexed="36"/>
      <name val="Angsana New"/>
      <family val="1"/>
    </font>
    <font>
      <b/>
      <sz val="18"/>
      <color indexed="17"/>
      <name val="Angsana New"/>
      <family val="1"/>
    </font>
    <font>
      <sz val="16"/>
      <color indexed="8"/>
      <name val="Angsana New"/>
      <family val="1"/>
    </font>
    <font>
      <sz val="10"/>
      <color indexed="10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8.45"/>
      <color indexed="8"/>
      <name val="Tahoma"/>
      <family val="2"/>
    </font>
    <font>
      <sz val="14"/>
      <color indexed="63"/>
      <name val="Tahoma"/>
      <family val="2"/>
    </font>
    <font>
      <sz val="14"/>
      <color indexed="10"/>
      <name val="Tahoma"/>
      <family val="2"/>
    </font>
    <font>
      <sz val="4.8"/>
      <color indexed="63"/>
      <name val="Tahoma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0070C0"/>
      <name val="Angsana New"/>
      <family val="1"/>
    </font>
    <font>
      <b/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theme="1"/>
      <name val="Angsana New"/>
      <family val="1"/>
    </font>
    <font>
      <b/>
      <sz val="16"/>
      <color rgb="FF0070C0"/>
      <name val="Angsana New"/>
      <family val="1"/>
    </font>
    <font>
      <b/>
      <sz val="16"/>
      <color rgb="FFFF0000"/>
      <name val="Angsana New"/>
      <family val="1"/>
    </font>
    <font>
      <b/>
      <sz val="16"/>
      <color rgb="FF00B050"/>
      <name val="Angsana New"/>
      <family val="1"/>
    </font>
    <font>
      <sz val="16"/>
      <color rgb="FF0070C0"/>
      <name val="Angsana New"/>
      <family val="1"/>
    </font>
    <font>
      <sz val="16"/>
      <color rgb="FFFF0000"/>
      <name val="Angsana New"/>
      <family val="1"/>
    </font>
    <font>
      <sz val="16"/>
      <color rgb="FF00B050"/>
      <name val="Angsana New"/>
      <family val="1"/>
    </font>
    <font>
      <sz val="18"/>
      <color rgb="FF00B050"/>
      <name val="Angsana New"/>
      <family val="1"/>
    </font>
    <font>
      <sz val="18"/>
      <color rgb="FF7030A0"/>
      <name val="Angsana New"/>
      <family val="1"/>
    </font>
    <font>
      <b/>
      <sz val="18"/>
      <color rgb="FF7030A0"/>
      <name val="Angsana New"/>
      <family val="1"/>
    </font>
    <font>
      <b/>
      <sz val="18"/>
      <color rgb="FF00B050"/>
      <name val="Angsana New"/>
      <family val="1"/>
    </font>
    <font>
      <sz val="16"/>
      <color theme="1"/>
      <name val="Angsana New"/>
      <family val="1"/>
    </font>
    <font>
      <sz val="10"/>
      <color rgb="FFFF0000"/>
      <name val="Angsana New"/>
      <family val="1"/>
    </font>
    <font>
      <b/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90" fontId="2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73" fillId="33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Continuous" vertical="center"/>
    </xf>
    <xf numFmtId="0" fontId="2" fillId="33" borderId="10" xfId="0" applyFont="1" applyFill="1" applyBorder="1" applyAlignment="1">
      <alignment horizontal="center"/>
    </xf>
    <xf numFmtId="4" fontId="73" fillId="33" borderId="10" xfId="0" applyNumberFormat="1" applyFont="1" applyFill="1" applyBorder="1" applyAlignment="1">
      <alignment horizontal="center"/>
    </xf>
    <xf numFmtId="4" fontId="75" fillId="33" borderId="10" xfId="0" applyNumberFormat="1" applyFont="1" applyFill="1" applyBorder="1" applyAlignment="1">
      <alignment horizontal="center"/>
    </xf>
    <xf numFmtId="4" fontId="76" fillId="33" borderId="10" xfId="0" applyNumberFormat="1" applyFont="1" applyFill="1" applyBorder="1" applyAlignment="1">
      <alignment horizontal="center"/>
    </xf>
    <xf numFmtId="4" fontId="74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/>
    </xf>
    <xf numFmtId="3" fontId="75" fillId="33" borderId="0" xfId="0" applyNumberFormat="1" applyFont="1" applyFill="1" applyBorder="1" applyAlignment="1">
      <alignment horizontal="center"/>
    </xf>
    <xf numFmtId="4" fontId="75" fillId="33" borderId="0" xfId="0" applyNumberFormat="1" applyFont="1" applyFill="1" applyBorder="1" applyAlignment="1">
      <alignment horizontal="center"/>
    </xf>
    <xf numFmtId="3" fontId="77" fillId="33" borderId="10" xfId="0" applyNumberFormat="1" applyFont="1" applyFill="1" applyBorder="1" applyAlignment="1">
      <alignment horizontal="center"/>
    </xf>
    <xf numFmtId="4" fontId="77" fillId="33" borderId="10" xfId="0" applyNumberFormat="1" applyFont="1" applyFill="1" applyBorder="1" applyAlignment="1">
      <alignment horizontal="center"/>
    </xf>
    <xf numFmtId="0" fontId="1" fillId="33" borderId="0" xfId="44" applyFont="1" applyFill="1" applyAlignment="1">
      <alignment vertical="center"/>
      <protection/>
    </xf>
    <xf numFmtId="0" fontId="4" fillId="33" borderId="0" xfId="44" applyFont="1" applyFill="1" applyAlignment="1">
      <alignment horizontal="right" vertical="center"/>
      <protection/>
    </xf>
    <xf numFmtId="0" fontId="5" fillId="33" borderId="0" xfId="44" applyFont="1" applyFill="1">
      <alignment/>
      <protection/>
    </xf>
    <xf numFmtId="0" fontId="1" fillId="33" borderId="0" xfId="44" applyFont="1" applyFill="1" applyAlignment="1">
      <alignment horizontal="centerContinuous" vertical="center"/>
      <protection/>
    </xf>
    <xf numFmtId="0" fontId="1" fillId="33" borderId="0" xfId="44" applyFont="1" applyFill="1" applyAlignment="1">
      <alignment horizontal="left" vertical="center"/>
      <protection/>
    </xf>
    <xf numFmtId="0" fontId="1" fillId="33" borderId="0" xfId="44" applyFont="1" applyFill="1" applyAlignment="1">
      <alignment horizontal="center" vertical="center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78" fillId="33" borderId="10" xfId="44" applyFont="1" applyFill="1" applyBorder="1" applyAlignment="1">
      <alignment horizontal="center" vertical="center" wrapText="1"/>
      <protection/>
    </xf>
    <xf numFmtId="0" fontId="79" fillId="33" borderId="10" xfId="44" applyFont="1" applyFill="1" applyBorder="1" applyAlignment="1">
      <alignment horizontal="center" vertical="center" wrapText="1"/>
      <protection/>
    </xf>
    <xf numFmtId="0" fontId="80" fillId="33" borderId="10" xfId="44" applyFont="1" applyFill="1" applyBorder="1" applyAlignment="1">
      <alignment horizontal="center" vertical="center" wrapText="1"/>
      <protection/>
    </xf>
    <xf numFmtId="0" fontId="7" fillId="33" borderId="0" xfId="44" applyFont="1" applyFill="1" applyAlignment="1">
      <alignment vertical="center"/>
      <protection/>
    </xf>
    <xf numFmtId="4" fontId="81" fillId="33" borderId="10" xfId="44" applyNumberFormat="1" applyFont="1" applyFill="1" applyBorder="1" applyAlignment="1">
      <alignment horizontal="center"/>
      <protection/>
    </xf>
    <xf numFmtId="4" fontId="82" fillId="33" borderId="10" xfId="44" applyNumberFormat="1" applyFont="1" applyFill="1" applyBorder="1" applyAlignment="1">
      <alignment horizontal="center"/>
      <protection/>
    </xf>
    <xf numFmtId="4" fontId="83" fillId="33" borderId="10" xfId="44" applyNumberFormat="1" applyFont="1" applyFill="1" applyBorder="1" applyAlignment="1">
      <alignment horizontal="center"/>
      <protection/>
    </xf>
    <xf numFmtId="0" fontId="79" fillId="33" borderId="10" xfId="44" applyFont="1" applyFill="1" applyBorder="1" applyAlignment="1">
      <alignment horizontal="center"/>
      <protection/>
    </xf>
    <xf numFmtId="4" fontId="79" fillId="33" borderId="10" xfId="44" applyNumberFormat="1" applyFont="1" applyFill="1" applyBorder="1" applyAlignment="1">
      <alignment horizontal="center"/>
      <protection/>
    </xf>
    <xf numFmtId="4" fontId="80" fillId="33" borderId="10" xfId="44" applyNumberFormat="1" applyFont="1" applyFill="1" applyBorder="1" applyAlignment="1">
      <alignment horizontal="center"/>
      <protection/>
    </xf>
    <xf numFmtId="4" fontId="78" fillId="33" borderId="10" xfId="44" applyNumberFormat="1" applyFont="1" applyFill="1" applyBorder="1" applyAlignment="1">
      <alignment horizontal="center"/>
      <protection/>
    </xf>
    <xf numFmtId="0" fontId="78" fillId="33" borderId="0" xfId="44" applyFont="1" applyFill="1" applyBorder="1" applyAlignment="1">
      <alignment horizontal="center"/>
      <protection/>
    </xf>
    <xf numFmtId="1" fontId="78" fillId="33" borderId="0" xfId="44" applyNumberFormat="1" applyFont="1" applyFill="1" applyBorder="1" applyAlignment="1">
      <alignment horizontal="center"/>
      <protection/>
    </xf>
    <xf numFmtId="4" fontId="78" fillId="33" borderId="0" xfId="44" applyNumberFormat="1" applyFont="1" applyFill="1" applyBorder="1" applyAlignment="1">
      <alignment horizontal="center"/>
      <protection/>
    </xf>
    <xf numFmtId="0" fontId="8" fillId="33" borderId="0" xfId="44" applyFont="1" applyFill="1" applyBorder="1">
      <alignment/>
      <protection/>
    </xf>
    <xf numFmtId="190" fontId="8" fillId="33" borderId="0" xfId="44" applyNumberFormat="1" applyFont="1" applyFill="1" applyBorder="1">
      <alignment/>
      <protection/>
    </xf>
    <xf numFmtId="4" fontId="84" fillId="33" borderId="10" xfId="0" applyNumberFormat="1" applyFont="1" applyFill="1" applyBorder="1" applyAlignment="1">
      <alignment horizontal="center"/>
    </xf>
    <xf numFmtId="4" fontId="85" fillId="33" borderId="10" xfId="0" applyNumberFormat="1" applyFont="1" applyFill="1" applyBorder="1" applyAlignment="1">
      <alignment horizontal="center"/>
    </xf>
    <xf numFmtId="4" fontId="86" fillId="33" borderId="10" xfId="0" applyNumberFormat="1" applyFont="1" applyFill="1" applyBorder="1" applyAlignment="1">
      <alignment horizontal="center"/>
    </xf>
    <xf numFmtId="4" fontId="76" fillId="0" borderId="10" xfId="0" applyNumberFormat="1" applyFont="1" applyFill="1" applyBorder="1" applyAlignment="1">
      <alignment horizontal="center"/>
    </xf>
    <xf numFmtId="4" fontId="73" fillId="0" borderId="10" xfId="0" applyNumberFormat="1" applyFont="1" applyFill="1" applyBorder="1" applyAlignment="1">
      <alignment horizontal="center"/>
    </xf>
    <xf numFmtId="4" fontId="75" fillId="0" borderId="0" xfId="0" applyNumberFormat="1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85" fillId="33" borderId="0" xfId="0" applyFont="1" applyFill="1" applyAlignment="1">
      <alignment/>
    </xf>
    <xf numFmtId="0" fontId="86" fillId="33" borderId="0" xfId="0" applyFont="1" applyFill="1" applyAlignment="1">
      <alignment horizontal="centerContinuous" vertical="center"/>
    </xf>
    <xf numFmtId="4" fontId="86" fillId="33" borderId="0" xfId="0" applyNumberFormat="1" applyFont="1" applyFill="1" applyBorder="1" applyAlignment="1">
      <alignment horizontal="center"/>
    </xf>
    <xf numFmtId="190" fontId="85" fillId="33" borderId="0" xfId="0" applyNumberFormat="1" applyFont="1" applyFill="1" applyBorder="1" applyAlignment="1">
      <alignment/>
    </xf>
    <xf numFmtId="0" fontId="85" fillId="33" borderId="0" xfId="0" applyFont="1" applyFill="1" applyBorder="1" applyAlignment="1">
      <alignment/>
    </xf>
    <xf numFmtId="0" fontId="73" fillId="33" borderId="10" xfId="0" applyFont="1" applyFill="1" applyBorder="1" applyAlignment="1">
      <alignment horizontal="center" vertical="center" wrapText="1"/>
    </xf>
    <xf numFmtId="15" fontId="8" fillId="33" borderId="10" xfId="0" applyNumberFormat="1" applyFont="1" applyFill="1" applyBorder="1" applyAlignment="1">
      <alignment horizontal="center"/>
    </xf>
    <xf numFmtId="2" fontId="82" fillId="33" borderId="10" xfId="47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" fontId="6" fillId="33" borderId="0" xfId="44" applyNumberFormat="1" applyFont="1" applyFill="1" applyBorder="1" applyAlignment="1">
      <alignment horizontal="center"/>
      <protection/>
    </xf>
    <xf numFmtId="4" fontId="79" fillId="34" borderId="10" xfId="44" applyNumberFormat="1" applyFont="1" applyFill="1" applyBorder="1" applyAlignment="1">
      <alignment horizontal="center"/>
      <protection/>
    </xf>
    <xf numFmtId="4" fontId="82" fillId="34" borderId="10" xfId="47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8" fillId="33" borderId="10" xfId="44" applyFont="1" applyFill="1" applyBorder="1" applyAlignment="1">
      <alignment shrinkToFit="1"/>
      <protection/>
    </xf>
    <xf numFmtId="4" fontId="88" fillId="34" borderId="10" xfId="47" applyNumberFormat="1" applyFont="1" applyFill="1" applyBorder="1" applyAlignment="1">
      <alignment horizontal="center"/>
    </xf>
    <xf numFmtId="0" fontId="73" fillId="0" borderId="0" xfId="44" applyFont="1" applyFill="1" applyAlignment="1">
      <alignment vertical="center"/>
      <protection/>
    </xf>
    <xf numFmtId="0" fontId="73" fillId="0" borderId="0" xfId="44" applyFont="1" applyFill="1" applyAlignment="1">
      <alignment horizontal="centerContinuous" vertical="center"/>
      <protection/>
    </xf>
    <xf numFmtId="0" fontId="73" fillId="0" borderId="0" xfId="44" applyFont="1" applyFill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" fontId="82" fillId="0" borderId="10" xfId="47" applyNumberFormat="1" applyFont="1" applyFill="1" applyBorder="1" applyAlignment="1">
      <alignment horizontal="center"/>
    </xf>
    <xf numFmtId="4" fontId="79" fillId="0" borderId="0" xfId="44" applyNumberFormat="1" applyFont="1" applyFill="1" applyBorder="1" applyAlignment="1">
      <alignment horizontal="center"/>
      <protection/>
    </xf>
    <xf numFmtId="190" fontId="82" fillId="0" borderId="0" xfId="44" applyNumberFormat="1" applyFont="1" applyFill="1" applyBorder="1">
      <alignment/>
      <protection/>
    </xf>
    <xf numFmtId="0" fontId="82" fillId="0" borderId="0" xfId="44" applyFont="1" applyFill="1" applyBorder="1">
      <alignment/>
      <protection/>
    </xf>
    <xf numFmtId="0" fontId="89" fillId="0" borderId="0" xfId="44" applyFont="1" applyFill="1">
      <alignment/>
      <protection/>
    </xf>
    <xf numFmtId="2" fontId="82" fillId="34" borderId="10" xfId="47" applyNumberFormat="1" applyFont="1" applyFill="1" applyBorder="1" applyAlignment="1">
      <alignment horizontal="center"/>
    </xf>
    <xf numFmtId="2" fontId="88" fillId="34" borderId="10" xfId="47" applyNumberFormat="1" applyFont="1" applyFill="1" applyBorder="1" applyAlignment="1">
      <alignment horizontal="center"/>
    </xf>
    <xf numFmtId="4" fontId="6" fillId="34" borderId="10" xfId="44" applyNumberFormat="1" applyFont="1" applyFill="1" applyBorder="1" applyAlignment="1">
      <alignment horizontal="center"/>
      <protection/>
    </xf>
    <xf numFmtId="0" fontId="76" fillId="33" borderId="0" xfId="0" applyFont="1" applyFill="1" applyAlignment="1">
      <alignment/>
    </xf>
    <xf numFmtId="0" fontId="73" fillId="33" borderId="0" xfId="0" applyFont="1" applyFill="1" applyAlignment="1">
      <alignment horizontal="centerContinuous" vertical="center"/>
    </xf>
    <xf numFmtId="3" fontId="73" fillId="33" borderId="0" xfId="0" applyNumberFormat="1" applyFont="1" applyFill="1" applyBorder="1" applyAlignment="1">
      <alignment horizontal="center"/>
    </xf>
    <xf numFmtId="190" fontId="76" fillId="33" borderId="0" xfId="0" applyNumberFormat="1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 horizontal="centerContinuous" vertical="center"/>
    </xf>
    <xf numFmtId="190" fontId="74" fillId="33" borderId="0" xfId="0" applyNumberFormat="1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73" fillId="34" borderId="10" xfId="0" applyFont="1" applyFill="1" applyBorder="1" applyAlignment="1">
      <alignment horizontal="center" vertical="center" wrapText="1"/>
    </xf>
    <xf numFmtId="4" fontId="76" fillId="34" borderId="10" xfId="0" applyNumberFormat="1" applyFont="1" applyFill="1" applyBorder="1" applyAlignment="1">
      <alignment horizontal="center"/>
    </xf>
    <xf numFmtId="4" fontId="73" fillId="33" borderId="0" xfId="0" applyNumberFormat="1" applyFont="1" applyFill="1" applyBorder="1" applyAlignment="1">
      <alignment horizontal="center"/>
    </xf>
    <xf numFmtId="0" fontId="73" fillId="35" borderId="10" xfId="0" applyFont="1" applyFill="1" applyBorder="1" applyAlignment="1">
      <alignment horizontal="center" vertical="center" wrapText="1"/>
    </xf>
    <xf numFmtId="4" fontId="76" fillId="35" borderId="10" xfId="0" applyNumberFormat="1" applyFont="1" applyFill="1" applyBorder="1" applyAlignment="1">
      <alignment horizontal="center"/>
    </xf>
    <xf numFmtId="0" fontId="75" fillId="35" borderId="10" xfId="0" applyFont="1" applyFill="1" applyBorder="1" applyAlignment="1">
      <alignment horizontal="center" vertical="center" wrapText="1"/>
    </xf>
    <xf numFmtId="4" fontId="74" fillId="35" borderId="10" xfId="0" applyNumberFormat="1" applyFont="1" applyFill="1" applyBorder="1" applyAlignment="1">
      <alignment horizontal="center"/>
    </xf>
    <xf numFmtId="4" fontId="87" fillId="33" borderId="10" xfId="0" applyNumberFormat="1" applyFont="1" applyFill="1" applyBorder="1" applyAlignment="1">
      <alignment horizontal="center"/>
    </xf>
    <xf numFmtId="0" fontId="84" fillId="33" borderId="0" xfId="0" applyFont="1" applyFill="1" applyAlignment="1">
      <alignment horizontal="right"/>
    </xf>
    <xf numFmtId="0" fontId="87" fillId="33" borderId="0" xfId="0" applyFont="1" applyFill="1" applyAlignment="1">
      <alignment horizontal="centerContinuous" vertical="center"/>
    </xf>
    <xf numFmtId="4" fontId="87" fillId="33" borderId="0" xfId="0" applyNumberFormat="1" applyFont="1" applyFill="1" applyBorder="1" applyAlignment="1">
      <alignment horizontal="center"/>
    </xf>
    <xf numFmtId="190" fontId="84" fillId="33" borderId="0" xfId="0" applyNumberFormat="1" applyFont="1" applyFill="1" applyBorder="1" applyAlignment="1">
      <alignment/>
    </xf>
    <xf numFmtId="0" fontId="84" fillId="33" borderId="0" xfId="0" applyFont="1" applyFill="1" applyBorder="1" applyAlignment="1">
      <alignment/>
    </xf>
    <xf numFmtId="0" fontId="84" fillId="33" borderId="0" xfId="0" applyFont="1" applyFill="1" applyAlignment="1">
      <alignment/>
    </xf>
    <xf numFmtId="4" fontId="73" fillId="34" borderId="10" xfId="0" applyNumberFormat="1" applyFont="1" applyFill="1" applyBorder="1" applyAlignment="1">
      <alignment horizontal="center"/>
    </xf>
    <xf numFmtId="4" fontId="73" fillId="35" borderId="10" xfId="0" applyNumberFormat="1" applyFont="1" applyFill="1" applyBorder="1" applyAlignment="1">
      <alignment horizontal="center"/>
    </xf>
    <xf numFmtId="0" fontId="76" fillId="0" borderId="0" xfId="0" applyFont="1" applyFill="1" applyAlignment="1">
      <alignment/>
    </xf>
    <xf numFmtId="0" fontId="73" fillId="0" borderId="0" xfId="0" applyFont="1" applyFill="1" applyAlignment="1">
      <alignment horizontal="centerContinuous" vertical="center"/>
    </xf>
    <xf numFmtId="4" fontId="73" fillId="0" borderId="0" xfId="0" applyNumberFormat="1" applyFont="1" applyFill="1" applyBorder="1" applyAlignment="1">
      <alignment horizontal="center"/>
    </xf>
    <xf numFmtId="190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 horizontal="centerContinuous" vertical="center"/>
    </xf>
    <xf numFmtId="0" fontId="75" fillId="0" borderId="10" xfId="0" applyFont="1" applyFill="1" applyBorder="1" applyAlignment="1">
      <alignment horizontal="center" vertical="center" wrapText="1"/>
    </xf>
    <xf numFmtId="4" fontId="74" fillId="0" borderId="10" xfId="0" applyNumberFormat="1" applyFont="1" applyFill="1" applyBorder="1" applyAlignment="1">
      <alignment horizontal="center"/>
    </xf>
    <xf numFmtId="4" fontId="75" fillId="0" borderId="10" xfId="0" applyNumberFormat="1" applyFont="1" applyFill="1" applyBorder="1" applyAlignment="1">
      <alignment horizontal="center"/>
    </xf>
    <xf numFmtId="190" fontId="74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2" fillId="33" borderId="0" xfId="0" applyFont="1" applyFill="1" applyAlignment="1">
      <alignment horizontal="centerContinuous"/>
    </xf>
    <xf numFmtId="2" fontId="88" fillId="33" borderId="10" xfId="47" applyNumberFormat="1" applyFont="1" applyFill="1" applyBorder="1" applyAlignment="1">
      <alignment horizontal="center"/>
    </xf>
    <xf numFmtId="4" fontId="88" fillId="0" borderId="10" xfId="47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/>
    </xf>
    <xf numFmtId="4" fontId="90" fillId="33" borderId="10" xfId="44" applyNumberFormat="1" applyFont="1" applyFill="1" applyBorder="1" applyAlignment="1">
      <alignment horizontal="center"/>
      <protection/>
    </xf>
    <xf numFmtId="4" fontId="80" fillId="33" borderId="10" xfId="44" applyNumberFormat="1" applyFont="1" applyFill="1" applyBorder="1" applyAlignment="1" quotePrefix="1">
      <alignment horizontal="center"/>
      <protection/>
    </xf>
    <xf numFmtId="2" fontId="90" fillId="33" borderId="10" xfId="47" applyNumberFormat="1" applyFont="1" applyFill="1" applyBorder="1" applyAlignment="1">
      <alignment horizontal="center"/>
    </xf>
    <xf numFmtId="0" fontId="78" fillId="33" borderId="11" xfId="44" applyFont="1" applyFill="1" applyBorder="1" applyAlignment="1">
      <alignment horizontal="center"/>
      <protection/>
    </xf>
    <xf numFmtId="0" fontId="78" fillId="33" borderId="12" xfId="44" applyFont="1" applyFill="1" applyBorder="1" applyAlignment="1">
      <alignment horizontal="center"/>
      <protection/>
    </xf>
    <xf numFmtId="4" fontId="6" fillId="33" borderId="11" xfId="44" applyNumberFormat="1" applyFont="1" applyFill="1" applyBorder="1" applyAlignment="1">
      <alignment horizontal="center"/>
      <protection/>
    </xf>
    <xf numFmtId="4" fontId="6" fillId="33" borderId="13" xfId="44" applyNumberFormat="1" applyFont="1" applyFill="1" applyBorder="1" applyAlignment="1">
      <alignment horizontal="center"/>
      <protection/>
    </xf>
    <xf numFmtId="4" fontId="6" fillId="33" borderId="12" xfId="44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2564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085"/>
          <c:w val="0.974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'ไฟฟ้า-สนม.'!$G$4</c:f>
              <c:strCache>
                <c:ptCount val="1"/>
                <c:pt idx="0">
                  <c:v>ปริมาณการใช้ไฟฟ้าต่อจำนวนพนักงาน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'ไฟฟ้า-สนม.'!$G$5:$G$16</c:f>
              <c:numCache/>
            </c:numRef>
          </c:val>
          <c:shape val="box"/>
        </c:ser>
        <c:shape val="box"/>
        <c:axId val="49870669"/>
        <c:axId val="46182838"/>
      </c:bar3DChart>
      <c:catAx>
        <c:axId val="498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82838"/>
        <c:crosses val="autoZero"/>
        <c:auto val="1"/>
        <c:lblOffset val="100"/>
        <c:tickLblSkip val="1"/>
        <c:noMultiLvlLbl val="0"/>
      </c:catAx>
      <c:valAx>
        <c:axId val="46182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706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 (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kWh)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2564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"/>
          <c:y val="0.166"/>
          <c:w val="0.9975"/>
          <c:h val="0.82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'ไฟฟ้า-สนม.'!$C$4</c:f>
              <c:strCache>
                <c:ptCount val="1"/>
                <c:pt idx="0">
                  <c:v>ปริมาณไฟฟ้าจากมิเตอร์/เดือน (kWh)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'ไฟฟ้า-สนม.'!$C$5:$C$16</c:f>
              <c:numCache/>
            </c:numRef>
          </c:val>
          <c:shape val="box"/>
        </c:ser>
        <c:ser>
          <c:idx val="1"/>
          <c:order val="1"/>
          <c:tx>
            <c:strRef>
              <c:f>'ไฟฟ้า-สนม.'!$D$4</c:f>
              <c:strCache>
                <c:ptCount val="1"/>
                <c:pt idx="0">
                  <c:v>ปริมาณไฟฟ้าจากโซล่าเซลล์  (kWh)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'ไฟฟ้า-สนม.'!$A$5:$A$16</c:f>
              <c:strCache/>
            </c:strRef>
          </c:cat>
          <c:val>
            <c:numRef>
              <c:f>'ไฟฟ้า-สนม.'!$D$5:$D$16</c:f>
              <c:numCache/>
            </c:numRef>
          </c:val>
          <c:shape val="box"/>
        </c:ser>
        <c:overlap val="100"/>
        <c:shape val="box"/>
        <c:axId val="12992359"/>
        <c:axId val="49822368"/>
      </c:bar3DChart>
      <c:catAx>
        <c:axId val="1299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22368"/>
        <c:crosses val="autoZero"/>
        <c:auto val="1"/>
        <c:lblOffset val="100"/>
        <c:tickLblSkip val="1"/>
        <c:noMultiLvlLbl val="0"/>
      </c:catAx>
      <c:valAx>
        <c:axId val="49822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923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75"/>
          <c:y val="0.07925"/>
          <c:w val="0.8127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เปรียบเทียบปริมาณการใช้ไฟฟ้าต่อจำนวนพนักงาน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2562-2564</a:t>
            </a:r>
          </a:p>
        </c:rich>
      </c:tx>
      <c:layout>
        <c:manualLayout>
          <c:xMode val="factor"/>
          <c:yMode val="factor"/>
          <c:x val="0.006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11"/>
          <c:w val="0.9812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'ไฟฟ้า-เปรียบเทียบ'!$G$4</c:f>
              <c:strCache>
                <c:ptCount val="1"/>
                <c:pt idx="0">
                  <c:v>2562  ปริมาณการใช้ไฟฟ้าต่อจำนวนพนักงาน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'ไฟฟ้า-เปรียบเทียบ'!$H$4</c:f>
              <c:strCache>
                <c:ptCount val="1"/>
                <c:pt idx="0">
                  <c:v>2564  ปริมาณการใช้ไฟฟ้าต่อจำนวนพนักงาน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'ไฟฟ้า-เปรียบเทียบ'!$I$4</c:f>
              <c:strCache>
                <c:ptCount val="1"/>
                <c:pt idx="0">
                  <c:v>2564  เป้าหมาย  ลด 10 %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'ไฟฟ้า-เปรียบเทียบ'!$I$5:$I$16</c:f>
              <c:numCache/>
            </c:numRef>
          </c:val>
          <c:smooth val="0"/>
        </c:ser>
        <c:marker val="1"/>
        <c:axId val="45748129"/>
        <c:axId val="9079978"/>
      </c:lineChart>
      <c:catAx>
        <c:axId val="457481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079978"/>
        <c:crosses val="autoZero"/>
        <c:auto val="1"/>
        <c:lblOffset val="100"/>
        <c:tickLblSkip val="1"/>
        <c:noMultiLvlLbl val="0"/>
      </c:catAx>
      <c:valAx>
        <c:axId val="90799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7481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1"/>
          <c:y val="0.85375"/>
          <c:w val="0.82475"/>
          <c:h val="0.1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เปรียบเทียบปริมาณการใช้ไฟฟ้า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(kWh)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2562-2564</a:t>
            </a:r>
          </a:p>
        </c:rich>
      </c:tx>
      <c:layout>
        <c:manualLayout>
          <c:xMode val="factor"/>
          <c:yMode val="factor"/>
          <c:x val="0.013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125"/>
          <c:w val="0.981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'ไฟฟ้า-เปรียบเทียบ'!$B$4</c:f>
              <c:strCache>
                <c:ptCount val="1"/>
                <c:pt idx="0">
                  <c:v>2562  ปริมาณการใช้ไฟฟ้า/เดือน (kWh)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'ไฟฟ้า-เปรียบเทียบ'!$C$4</c:f>
              <c:strCache>
                <c:ptCount val="1"/>
                <c:pt idx="0">
                  <c:v>2564  ปริมาณการใช้ไฟฟ้า/เดือน (kWh)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'ไฟฟ้า-เปรียบเทียบ'!$D$4</c:f>
              <c:strCache>
                <c:ptCount val="1"/>
                <c:pt idx="0">
                  <c:v>2564  เป้าหมาย  ลด 10 % (kWh)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'ไฟฟ้า-เปรียบเทียบ'!$A$5:$A$16</c:f>
              <c:strCache/>
            </c:strRef>
          </c:cat>
          <c:val>
            <c:numRef>
              <c:f>'ไฟฟ้า-เปรียบเทียบ'!$D$5:$D$16</c:f>
              <c:numCache/>
            </c:numRef>
          </c:val>
          <c:smooth val="0"/>
        </c:ser>
        <c:marker val="1"/>
        <c:axId val="14610939"/>
        <c:axId val="64389588"/>
      </c:lineChart>
      <c:catAx>
        <c:axId val="146109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389588"/>
        <c:crosses val="autoZero"/>
        <c:auto val="1"/>
        <c:lblOffset val="100"/>
        <c:tickLblSkip val="1"/>
        <c:noMultiLvlLbl val="0"/>
      </c:catAx>
      <c:valAx>
        <c:axId val="643895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61093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2"/>
          <c:y val="0.903"/>
          <c:w val="0.872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19050</xdr:rowOff>
    </xdr:from>
    <xdr:to>
      <xdr:col>6</xdr:col>
      <xdr:colOff>1066800</xdr:colOff>
      <xdr:row>34</xdr:row>
      <xdr:rowOff>0</xdr:rowOff>
    </xdr:to>
    <xdr:graphicFrame>
      <xdr:nvGraphicFramePr>
        <xdr:cNvPr id="1" name="Chart 4"/>
        <xdr:cNvGraphicFramePr/>
      </xdr:nvGraphicFramePr>
      <xdr:xfrm>
        <a:off x="123825" y="7553325"/>
        <a:ext cx="6858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38</xdr:row>
      <xdr:rowOff>0</xdr:rowOff>
    </xdr:from>
    <xdr:to>
      <xdr:col>6</xdr:col>
      <xdr:colOff>1038225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104775" y="10944225"/>
        <a:ext cx="68484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31</xdr:row>
      <xdr:rowOff>19050</xdr:rowOff>
    </xdr:from>
    <xdr:to>
      <xdr:col>8</xdr:col>
      <xdr:colOff>542925</xdr:colOff>
      <xdr:row>42</xdr:row>
      <xdr:rowOff>314325</xdr:rowOff>
    </xdr:to>
    <xdr:graphicFrame>
      <xdr:nvGraphicFramePr>
        <xdr:cNvPr id="1" name="แผนภูมิ 1"/>
        <xdr:cNvGraphicFramePr/>
      </xdr:nvGraphicFramePr>
      <xdr:xfrm>
        <a:off x="57150" y="10982325"/>
        <a:ext cx="67818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57150</xdr:rowOff>
    </xdr:from>
    <xdr:to>
      <xdr:col>8</xdr:col>
      <xdr:colOff>552450</xdr:colOff>
      <xdr:row>57</xdr:row>
      <xdr:rowOff>0</xdr:rowOff>
    </xdr:to>
    <xdr:graphicFrame>
      <xdr:nvGraphicFramePr>
        <xdr:cNvPr id="2" name="แผนภูมิ 2"/>
        <xdr:cNvGraphicFramePr/>
      </xdr:nvGraphicFramePr>
      <xdr:xfrm>
        <a:off x="47625" y="15554325"/>
        <a:ext cx="68008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&#3592;&#3604;&#3627;&#3609;&#3656;&#3623;&#3618;&#3617;&#3636;&#3648;&#3605;&#3629;&#3619;&#3660;&#3649;&#3605;&#3656;&#3621;&#3632;&#3629;&#3634;&#3588;&#3634;&#3619;\&#3612;&#3624;.&#3604;&#3619;.&#3603;&#3633;&#3600;&#3623;&#3640;&#3602;&#3636;%20&#3604;&#3640;&#3625;&#3598;&#3637;\&#3588;&#3656;&#3634;&#3652;&#3615;&#3615;&#3657;&#3634;%20256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2%20(&#3627;&#3617;&#3623;&#3604;%203)\&#3627;&#3617;&#3623;&#3604;%203%20&#3586;&#3657;&#3629;%203.2(1)%20&#3610;&#3633;&#3609;&#3607;&#3638;&#3585;&#3585;&#3634;&#3619;&#3651;&#3594;&#3657;&#3652;&#3615;&#3615;&#3657;&#3634;%20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4-อาคาร-หักร้านค้าภายในอาคาร"/>
      <sheetName val="2564-คณะ,สำนัก"/>
      <sheetName val="บุคลากร นักศึกษา  คณะ  สำนัก 63"/>
      <sheetName val="บุคลากร นักศึกษา  คณะ  สำนัก 64"/>
      <sheetName val="พื้นที่อาคาร"/>
      <sheetName val="2564-บุครกร นักศึกษา (2)"/>
      <sheetName val="กราฟ63-64 แม่โจ้-ชุมพร1 "/>
      <sheetName val="กราฟ63-64 แม่โจ้-แพร่1"/>
      <sheetName val="กราฟ63-64 ฟาร์มพร้าว1"/>
      <sheetName val="กราฟ63-64 ฟาร์มบ้านโปง"/>
      <sheetName val="กราฟ63-64โครงการแปรรูปผลิต"/>
      <sheetName val="กราฟ63-64 วิทยาลัยพลังงานทดแทน"/>
      <sheetName val="กราฟ63-64 คลินิกรักษ์สัตว์"/>
      <sheetName val="กราฟ63-64 คณะสัตวศาสตร์1"/>
      <sheetName val="กราฟ63-64 คณะเทคโนโลยีการประมง"/>
      <sheetName val="กราฟ63-64 คณะวิศกรรมศาสตร์"/>
      <sheetName val="กราฟ63-64 ศูนย์อาคารที่พัก"/>
      <sheetName val="กราฟ63-64 ศูนย์วิจัยพลังงาน"/>
      <sheetName val="กราฟ63-64 สำนักวิจัยและส่งเสริม"/>
      <sheetName val="กราฟ63-64 คณะผลิตกรรมการเกษตร"/>
      <sheetName val="กราฟ63-64 คณะสถาปัตยกรรมศาสตร์"/>
      <sheetName val="กราฟ63-64 คณะเทคโนโลยีการสือสาร"/>
      <sheetName val="กราฟ63-64 คณะเศรษศาสตร์"/>
      <sheetName val="กราฟ63-64 คณะวิทยาศาสตร์"/>
      <sheetName val="กราฟ63-64 ศูนย์กล้วยไม้"/>
      <sheetName val="กราฟ63-64 วิทยาลัยบริหารศาสตร์"/>
      <sheetName val="กราฟ63-64 คณะบริหารธุรกิจ"/>
      <sheetName val="กราฟ63-64 สำนักหอสมุด"/>
      <sheetName val="กราฟ63-64 คณะศิลป์ศาสตร์"/>
      <sheetName val="กราฟ63-64 คณะพัฒนาการท่องเที่ยว"/>
      <sheetName val="กราฟ63-64 หอพักนักศึกษา"/>
      <sheetName val="กราฟ63-64 โรงอาหาร"/>
      <sheetName val="กราฟ63-64 สระว่ายน้ำ"/>
      <sheetName val="กราฟ63-64 สำนักงานมหาวิทยาลัย "/>
      <sheetName val="กราฟ63-64 ส่วนกลาง"/>
      <sheetName val="เปรียบเทียบ อาคาร 63-64"/>
      <sheetName val="2564-บิลค่าไฟฟ้า"/>
      <sheetName val="กราฟวงกลม 64"/>
      <sheetName val="กราฟ63-64 มหาวิทยาลัยแม่โจ้"/>
      <sheetName val="กราฟ63-64 คณะสัตวศาสตร์"/>
      <sheetName val="กราฟ63-64 พลังงานทดแทน"/>
      <sheetName val="กราฟ63-64 โครงการแปรรูป"/>
      <sheetName val="กราฟ63-64 โครงการพัฒนา 907 ไร่"/>
      <sheetName val="กราฟ63-64 โครงการพัฒนาบ้านโปง"/>
      <sheetName val="กราฟ64 โรงเรือนเพาะพันธุ์กัญชา"/>
      <sheetName val="กราฟ64 กัญชงอุตสาหกรรม"/>
      <sheetName val="กราฟ63-64 โรงสูบน้ำศรีบุญเรือง"/>
      <sheetName val="กราฟ63-64 หมู่ 6 ตำบลป่าไผ่"/>
      <sheetName val="กราฟ63-64 ฟาร์มพร้าว"/>
      <sheetName val="กราฟ63-64 แม่โจ้-แพร่"/>
      <sheetName val="กราฟ63-64 ศูนย์ประสานงาน แพร่"/>
      <sheetName val="กราฟ63-64 แม่โจ้ - ชุมพร (1)"/>
      <sheetName val="กราฟ63-64 แม่โจ้ - ชุมพร (2)"/>
      <sheetName val="2563-บิลค่าไฟฟ้า"/>
      <sheetName val="ปริมาณ ค่าไฟฟ้าอาคารคณะต่อคน"/>
      <sheetName val="ปริมาณ บิลค่าไฟฟ้าต่อคน"/>
    </sheetNames>
    <sheetDataSet>
      <sheetData sheetId="0">
        <row r="30">
          <cell r="F30">
            <v>2099</v>
          </cell>
          <cell r="G30">
            <v>7268.00205978</v>
          </cell>
          <cell r="H30">
            <v>2773</v>
          </cell>
          <cell r="I30">
            <v>10081.21895551</v>
          </cell>
          <cell r="J30">
            <v>3942</v>
          </cell>
          <cell r="K30">
            <v>14972.58911358</v>
          </cell>
          <cell r="L30">
            <v>4228</v>
          </cell>
          <cell r="M30">
            <v>15311.17058268</v>
          </cell>
          <cell r="N30">
            <v>4393</v>
          </cell>
          <cell r="O30">
            <v>16395.936175979998</v>
          </cell>
          <cell r="P30">
            <v>5438</v>
          </cell>
          <cell r="Q30">
            <v>20741.68637864</v>
          </cell>
          <cell r="R30">
            <v>4270</v>
          </cell>
          <cell r="S30">
            <v>16052.146266799999</v>
          </cell>
          <cell r="T30">
            <v>2732</v>
          </cell>
          <cell r="U30">
            <v>10153.82094796</v>
          </cell>
          <cell r="V30">
            <v>2597</v>
          </cell>
          <cell r="W30">
            <v>9675.15720906</v>
          </cell>
          <cell r="X30">
            <v>1742</v>
          </cell>
          <cell r="Y30">
            <v>6395.21648142</v>
          </cell>
          <cell r="Z30">
            <v>2226</v>
          </cell>
          <cell r="AA30">
            <v>8356.05115674</v>
          </cell>
          <cell r="AB30">
            <v>1887</v>
          </cell>
          <cell r="AC30">
            <v>6712.25087016</v>
          </cell>
        </row>
        <row r="31">
          <cell r="F31">
            <v>5382.69</v>
          </cell>
          <cell r="G31">
            <v>18638.114343571797</v>
          </cell>
          <cell r="H31">
            <v>5653.97</v>
          </cell>
          <cell r="I31">
            <v>20554.961968223903</v>
          </cell>
          <cell r="J31">
            <v>13558.78</v>
          </cell>
          <cell r="K31">
            <v>51499.2495741822</v>
          </cell>
          <cell r="L31">
            <v>8881.06</v>
          </cell>
          <cell r="M31">
            <v>32161.6425295686</v>
          </cell>
          <cell r="N31">
            <v>17969.97</v>
          </cell>
          <cell r="O31">
            <v>67069.0829055942</v>
          </cell>
          <cell r="P31">
            <v>16884.19</v>
          </cell>
          <cell r="Q31">
            <v>64399.8848358532</v>
          </cell>
          <cell r="R31">
            <v>15033.64</v>
          </cell>
          <cell r="S31">
            <v>56515.734942017596</v>
          </cell>
          <cell r="T31">
            <v>16408.72</v>
          </cell>
          <cell r="U31">
            <v>60985.0676666216</v>
          </cell>
          <cell r="V31">
            <v>16038.79</v>
          </cell>
          <cell r="W31">
            <v>59752.7203284942</v>
          </cell>
          <cell r="X31">
            <v>12259.02</v>
          </cell>
          <cell r="Y31">
            <v>45005.216274430204</v>
          </cell>
          <cell r="Z31">
            <v>12859.55</v>
          </cell>
          <cell r="AA31">
            <v>48272.7123327295</v>
          </cell>
          <cell r="AB31">
            <v>5281.15</v>
          </cell>
          <cell r="AC31">
            <v>18785.587537331998</v>
          </cell>
        </row>
        <row r="32">
          <cell r="F32">
            <v>350</v>
          </cell>
          <cell r="G32">
            <v>1211</v>
          </cell>
          <cell r="H32">
            <v>650</v>
          </cell>
          <cell r="I32">
            <v>2366</v>
          </cell>
          <cell r="J32">
            <v>1700</v>
          </cell>
          <cell r="K32">
            <v>6460</v>
          </cell>
          <cell r="L32">
            <v>1800</v>
          </cell>
          <cell r="M32">
            <v>6516</v>
          </cell>
          <cell r="N32">
            <v>2200</v>
          </cell>
          <cell r="O32">
            <v>8206</v>
          </cell>
          <cell r="P32">
            <v>1750</v>
          </cell>
          <cell r="Q32">
            <v>6667.5</v>
          </cell>
          <cell r="R32">
            <v>2000</v>
          </cell>
          <cell r="S32">
            <v>7520</v>
          </cell>
          <cell r="T32">
            <v>1200</v>
          </cell>
          <cell r="U32">
            <v>4464</v>
          </cell>
          <cell r="V32">
            <v>1750</v>
          </cell>
          <cell r="W32">
            <v>6527.5</v>
          </cell>
          <cell r="X32">
            <v>1250</v>
          </cell>
          <cell r="Y32">
            <v>4587.5</v>
          </cell>
          <cell r="Z32">
            <v>1350</v>
          </cell>
          <cell r="AA32">
            <v>5062.5</v>
          </cell>
          <cell r="AB32">
            <v>500</v>
          </cell>
          <cell r="AC32">
            <v>1780</v>
          </cell>
        </row>
        <row r="33">
          <cell r="F33">
            <v>1299</v>
          </cell>
          <cell r="G33">
            <v>4497.92028378</v>
          </cell>
          <cell r="H33">
            <v>1568</v>
          </cell>
          <cell r="I33">
            <v>5700.45125216</v>
          </cell>
          <cell r="J33">
            <v>2036</v>
          </cell>
          <cell r="K33">
            <v>7733.17895364</v>
          </cell>
          <cell r="L33">
            <v>1580</v>
          </cell>
          <cell r="M33">
            <v>5721.771409800001</v>
          </cell>
          <cell r="N33">
            <v>2544</v>
          </cell>
          <cell r="O33">
            <v>9494.93777184</v>
          </cell>
          <cell r="P33">
            <v>2344</v>
          </cell>
          <cell r="Q33">
            <v>8940.51358432</v>
          </cell>
          <cell r="R33">
            <v>1944</v>
          </cell>
          <cell r="S33">
            <v>7308.04972896</v>
          </cell>
          <cell r="T33">
            <v>1279</v>
          </cell>
          <cell r="U33">
            <v>4753.56405287</v>
          </cell>
          <cell r="V33">
            <v>2360</v>
          </cell>
          <cell r="W33">
            <v>8792.210632799999</v>
          </cell>
          <cell r="X33">
            <v>1559</v>
          </cell>
          <cell r="Y33">
            <v>5723.38834359</v>
          </cell>
          <cell r="Z33">
            <v>2043</v>
          </cell>
          <cell r="AA33">
            <v>7669.09816407</v>
          </cell>
          <cell r="AB33">
            <v>1640</v>
          </cell>
          <cell r="AC33">
            <v>5833.6467552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ไฟฟ้า-สนม.2"/>
      <sheetName val="จดบันทึกไฟฟ้า-สนม."/>
      <sheetName val="ไฟฟ้า-สนม."/>
      <sheetName val="ไฟฟ้า-เปรียบเทียบ"/>
    </sheetNames>
    <sheetDataSet>
      <sheetData sheetId="2">
        <row r="5">
          <cell r="F5">
            <v>17332.448999999997</v>
          </cell>
          <cell r="H5">
            <v>86.66224499999998</v>
          </cell>
        </row>
        <row r="6">
          <cell r="F6">
            <v>17483.208</v>
          </cell>
          <cell r="H6">
            <v>87.41604</v>
          </cell>
        </row>
        <row r="7">
          <cell r="F7">
            <v>28317.249</v>
          </cell>
          <cell r="H7">
            <v>141.586245</v>
          </cell>
        </row>
        <row r="8">
          <cell r="F8">
            <v>33445.996999999996</v>
          </cell>
          <cell r="H8">
            <v>167.22998499999997</v>
          </cell>
        </row>
        <row r="9">
          <cell r="F9">
            <v>40888.7</v>
          </cell>
          <cell r="H9">
            <v>204.44349999999997</v>
          </cell>
        </row>
        <row r="10">
          <cell r="F10">
            <v>38724.897</v>
          </cell>
          <cell r="H10">
            <v>193.624485</v>
          </cell>
        </row>
        <row r="11">
          <cell r="F11">
            <v>35399.367</v>
          </cell>
          <cell r="H11">
            <v>176.996835</v>
          </cell>
        </row>
        <row r="12">
          <cell r="F12">
            <v>31441.867</v>
          </cell>
          <cell r="H12">
            <v>157.20933499999998</v>
          </cell>
        </row>
        <row r="13">
          <cell r="F13">
            <v>30905.692000000003</v>
          </cell>
          <cell r="H13">
            <v>154.52846000000002</v>
          </cell>
        </row>
        <row r="14">
          <cell r="F14">
            <v>31030.025</v>
          </cell>
          <cell r="H14">
            <v>155.150125</v>
          </cell>
        </row>
        <row r="15">
          <cell r="F15">
            <v>26458.39</v>
          </cell>
          <cell r="H15">
            <v>132.29194999999999</v>
          </cell>
        </row>
        <row r="16">
          <cell r="F16">
            <v>19581.143</v>
          </cell>
          <cell r="H16">
            <v>97.905715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SheetLayoutView="70" zoomScalePageLayoutView="0" workbookViewId="0" topLeftCell="A4">
      <pane xSplit="3636" ySplit="2376" topLeftCell="G13" activePane="bottomRight" state="split"/>
      <selection pane="topLeft" activeCell="A4" sqref="A4"/>
      <selection pane="topRight" activeCell="B4" sqref="B4"/>
      <selection pane="bottomLeft" activeCell="A5" sqref="A5"/>
      <selection pane="bottomRight" activeCell="N16" sqref="N16"/>
    </sheetView>
  </sheetViews>
  <sheetFormatPr defaultColWidth="9.140625" defaultRowHeight="12.75"/>
  <cols>
    <col min="1" max="1" width="16.00390625" style="4" customWidth="1"/>
    <col min="2" max="2" width="13.7109375" style="4" customWidth="1"/>
    <col min="3" max="3" width="15.00390625" style="92" customWidth="1"/>
    <col min="4" max="4" width="15.00390625" style="87" customWidth="1"/>
    <col min="5" max="5" width="15.00390625" style="92" customWidth="1"/>
    <col min="6" max="8" width="15.00390625" style="87" customWidth="1"/>
    <col min="9" max="9" width="15.00390625" style="92" customWidth="1"/>
    <col min="10" max="10" width="15.00390625" style="87" customWidth="1"/>
    <col min="11" max="11" width="15.28125" style="4" customWidth="1"/>
    <col min="12" max="12" width="15.140625" style="87" customWidth="1"/>
    <col min="13" max="13" width="13.57421875" style="118" customWidth="1"/>
    <col min="14" max="14" width="15.7109375" style="109" customWidth="1"/>
    <col min="15" max="15" width="17.7109375" style="4" customWidth="1"/>
    <col min="16" max="16" width="13.57421875" style="112" customWidth="1"/>
    <col min="17" max="17" width="9.140625" style="4" customWidth="1"/>
    <col min="18" max="18" width="9.8515625" style="4" bestFit="1" customWidth="1"/>
    <col min="19" max="16384" width="9.140625" style="4" customWidth="1"/>
  </cols>
  <sheetData>
    <row r="1" ht="25.5">
      <c r="N1" s="104"/>
    </row>
    <row r="2" spans="1:16" ht="26.25">
      <c r="A2" s="14" t="s">
        <v>39</v>
      </c>
      <c r="B2" s="14"/>
      <c r="C2" s="93"/>
      <c r="D2" s="88"/>
      <c r="E2" s="93"/>
      <c r="F2" s="88"/>
      <c r="G2" s="88"/>
      <c r="H2" s="88"/>
      <c r="I2" s="93"/>
      <c r="J2" s="88"/>
      <c r="K2" s="14"/>
      <c r="L2" s="88"/>
      <c r="M2" s="119"/>
      <c r="N2" s="105"/>
      <c r="O2" s="125"/>
      <c r="P2" s="113"/>
    </row>
    <row r="3" spans="1:16" ht="26.25">
      <c r="A3" s="2" t="s">
        <v>25</v>
      </c>
      <c r="B3" s="14"/>
      <c r="C3" s="93"/>
      <c r="D3" s="88"/>
      <c r="E3" s="93"/>
      <c r="F3" s="88"/>
      <c r="G3" s="88"/>
      <c r="H3" s="88"/>
      <c r="I3" s="93"/>
      <c r="J3" s="88"/>
      <c r="K3" s="14"/>
      <c r="L3" s="88"/>
      <c r="M3" s="119"/>
      <c r="N3" s="105"/>
      <c r="P3" s="113"/>
    </row>
    <row r="4" spans="1:16" s="1" customFormat="1" ht="105">
      <c r="A4" s="5" t="s">
        <v>5</v>
      </c>
      <c r="B4" s="9" t="s">
        <v>0</v>
      </c>
      <c r="C4" s="56" t="s">
        <v>26</v>
      </c>
      <c r="D4" s="96" t="s">
        <v>27</v>
      </c>
      <c r="E4" s="56" t="s">
        <v>28</v>
      </c>
      <c r="F4" s="96" t="s">
        <v>29</v>
      </c>
      <c r="G4" s="101" t="s">
        <v>32</v>
      </c>
      <c r="H4" s="99" t="s">
        <v>36</v>
      </c>
      <c r="I4" s="101" t="s">
        <v>33</v>
      </c>
      <c r="J4" s="99" t="s">
        <v>37</v>
      </c>
      <c r="K4" s="56" t="s">
        <v>30</v>
      </c>
      <c r="L4" s="96" t="s">
        <v>31</v>
      </c>
      <c r="M4" s="120" t="s">
        <v>35</v>
      </c>
      <c r="N4" s="57" t="s">
        <v>34</v>
      </c>
      <c r="O4" s="58" t="s">
        <v>22</v>
      </c>
      <c r="P4" s="59" t="s">
        <v>38</v>
      </c>
    </row>
    <row r="5" spans="1:18" ht="25.5">
      <c r="A5" s="6" t="s">
        <v>7</v>
      </c>
      <c r="B5" s="66">
        <v>23407</v>
      </c>
      <c r="C5" s="19">
        <f>'[1]2564-อาคาร-หักร้านค้าภายในอาคาร'!F30</f>
        <v>2099</v>
      </c>
      <c r="D5" s="97">
        <f>'[1]2564-อาคาร-หักร้านค้าภายในอาคาร'!G30</f>
        <v>7268.00205978</v>
      </c>
      <c r="E5" s="19">
        <f>'[1]2564-อาคาร-หักร้านค้าภายในอาคาร'!F31</f>
        <v>5382.69</v>
      </c>
      <c r="F5" s="97">
        <f>'[1]2564-อาคาร-หักร้านค้าภายในอาคาร'!G31</f>
        <v>18638.114343571797</v>
      </c>
      <c r="G5" s="102">
        <f>'[1]2564-อาคาร-หักร้านค้าภายในอาคาร'!F32</f>
        <v>350</v>
      </c>
      <c r="H5" s="100">
        <f>'[1]2564-อาคาร-หักร้านค้าภายในอาคาร'!G32</f>
        <v>1211</v>
      </c>
      <c r="I5" s="102">
        <f>'[1]2564-อาคาร-หักร้านค้าภายในอาคาร'!F33</f>
        <v>1299</v>
      </c>
      <c r="J5" s="100">
        <f>'[1]2564-อาคาร-หักร้านค้าภายในอาคาร'!G33</f>
        <v>4497.92028378</v>
      </c>
      <c r="K5" s="19">
        <f aca="true" t="shared" si="0" ref="K5:L9">G5+I5</f>
        <v>1649</v>
      </c>
      <c r="L5" s="97">
        <f t="shared" si="0"/>
        <v>5708.92028378</v>
      </c>
      <c r="M5" s="121">
        <f>C5+E5+K5</f>
        <v>9130.689999999999</v>
      </c>
      <c r="N5" s="50">
        <f>8.63*1000</f>
        <v>8630</v>
      </c>
      <c r="O5" s="51">
        <f>M5+N5</f>
        <v>17760.69</v>
      </c>
      <c r="P5" s="53">
        <f aca="true" t="shared" si="1" ref="P5:P16">D5+F5+L5</f>
        <v>31615.036687131796</v>
      </c>
      <c r="R5" s="117"/>
    </row>
    <row r="6" spans="1:16" ht="25.5">
      <c r="A6" s="6" t="s">
        <v>8</v>
      </c>
      <c r="B6" s="66">
        <v>23435</v>
      </c>
      <c r="C6" s="19">
        <f>'[1]2564-อาคาร-หักร้านค้าภายในอาคาร'!H30</f>
        <v>2773</v>
      </c>
      <c r="D6" s="97">
        <f>'[1]2564-อาคาร-หักร้านค้าภายในอาคาร'!I30</f>
        <v>10081.21895551</v>
      </c>
      <c r="E6" s="19">
        <f>'[1]2564-อาคาร-หักร้านค้าภายในอาคาร'!H31</f>
        <v>5653.97</v>
      </c>
      <c r="F6" s="97">
        <f>'[1]2564-อาคาร-หักร้านค้าภายในอาคาร'!I31</f>
        <v>20554.961968223903</v>
      </c>
      <c r="G6" s="102">
        <f>'[1]2564-อาคาร-หักร้านค้าภายในอาคาร'!H32</f>
        <v>650</v>
      </c>
      <c r="H6" s="100">
        <f>'[1]2564-อาคาร-หักร้านค้าภายในอาคาร'!I32</f>
        <v>2366</v>
      </c>
      <c r="I6" s="102">
        <f>'[1]2564-อาคาร-หักร้านค้าภายในอาคาร'!H33</f>
        <v>1568</v>
      </c>
      <c r="J6" s="100">
        <f>'[1]2564-อาคาร-หักร้านค้าภายในอาคาร'!I33</f>
        <v>5700.45125216</v>
      </c>
      <c r="K6" s="19">
        <f t="shared" si="0"/>
        <v>2218</v>
      </c>
      <c r="L6" s="97">
        <f t="shared" si="0"/>
        <v>8066.45125216</v>
      </c>
      <c r="M6" s="121">
        <f aca="true" t="shared" si="2" ref="M6:M16">C6+E6+K6</f>
        <v>10644.970000000001</v>
      </c>
      <c r="N6" s="50">
        <f>9.27*1000</f>
        <v>9270</v>
      </c>
      <c r="O6" s="51">
        <f aca="true" t="shared" si="3" ref="O6:O16">M6+N6</f>
        <v>19914.97</v>
      </c>
      <c r="P6" s="53">
        <f t="shared" si="1"/>
        <v>38702.6321758939</v>
      </c>
    </row>
    <row r="7" spans="1:16" ht="25.5">
      <c r="A7" s="6" t="s">
        <v>9</v>
      </c>
      <c r="B7" s="66">
        <v>23467</v>
      </c>
      <c r="C7" s="19">
        <f>'[1]2564-อาคาร-หักร้านค้าภายในอาคาร'!J30</f>
        <v>3942</v>
      </c>
      <c r="D7" s="97">
        <f>'[1]2564-อาคาร-หักร้านค้าภายในอาคาร'!K30</f>
        <v>14972.58911358</v>
      </c>
      <c r="E7" s="19">
        <f>'[1]2564-อาคาร-หักร้านค้าภายในอาคาร'!J31</f>
        <v>13558.78</v>
      </c>
      <c r="F7" s="97">
        <f>'[1]2564-อาคาร-หักร้านค้าภายในอาคาร'!K31</f>
        <v>51499.2495741822</v>
      </c>
      <c r="G7" s="102">
        <f>'[1]2564-อาคาร-หักร้านค้าภายในอาคาร'!J32</f>
        <v>1700</v>
      </c>
      <c r="H7" s="100">
        <f>'[1]2564-อาคาร-หักร้านค้าภายในอาคาร'!K32</f>
        <v>6460</v>
      </c>
      <c r="I7" s="102">
        <f>'[1]2564-อาคาร-หักร้านค้าภายในอาคาร'!J33</f>
        <v>2036</v>
      </c>
      <c r="J7" s="100">
        <f>'[1]2564-อาคาร-หักร้านค้าภายในอาคาร'!K33</f>
        <v>7733.17895364</v>
      </c>
      <c r="K7" s="19">
        <f t="shared" si="0"/>
        <v>3736</v>
      </c>
      <c r="L7" s="97">
        <f t="shared" si="0"/>
        <v>14193.17895364</v>
      </c>
      <c r="M7" s="121">
        <f t="shared" si="2"/>
        <v>21236.78</v>
      </c>
      <c r="N7" s="50">
        <f>9.93*1000</f>
        <v>9930</v>
      </c>
      <c r="O7" s="51">
        <f t="shared" si="3"/>
        <v>31166.78</v>
      </c>
      <c r="P7" s="53">
        <f t="shared" si="1"/>
        <v>80665.0176414022</v>
      </c>
    </row>
    <row r="8" spans="1:16" ht="25.5">
      <c r="A8" s="6" t="s">
        <v>10</v>
      </c>
      <c r="B8" s="66">
        <v>23497</v>
      </c>
      <c r="C8" s="19">
        <f>'[1]2564-อาคาร-หักร้านค้าภายในอาคาร'!L30</f>
        <v>4228</v>
      </c>
      <c r="D8" s="97">
        <f>'[1]2564-อาคาร-หักร้านค้าภายในอาคาร'!M30</f>
        <v>15311.17058268</v>
      </c>
      <c r="E8" s="19">
        <f>'[1]2564-อาคาร-หักร้านค้าภายในอาคาร'!L31</f>
        <v>8881.06</v>
      </c>
      <c r="F8" s="97">
        <f>'[1]2564-อาคาร-หักร้านค้าภายในอาคาร'!M31</f>
        <v>32161.6425295686</v>
      </c>
      <c r="G8" s="102">
        <f>'[1]2564-อาคาร-หักร้านค้าภายในอาคาร'!L32</f>
        <v>1800</v>
      </c>
      <c r="H8" s="100">
        <f>'[1]2564-อาคาร-หักร้านค้าภายในอาคาร'!M32</f>
        <v>6516</v>
      </c>
      <c r="I8" s="102">
        <f>'[1]2564-อาคาร-หักร้านค้าภายในอาคาร'!L33</f>
        <v>1580</v>
      </c>
      <c r="J8" s="100">
        <f>'[1]2564-อาคาร-หักร้านค้าภายในอาคาร'!M33</f>
        <v>5721.771409800001</v>
      </c>
      <c r="K8" s="19">
        <f t="shared" si="0"/>
        <v>3380</v>
      </c>
      <c r="L8" s="97">
        <f t="shared" si="0"/>
        <v>12237.7714098</v>
      </c>
      <c r="M8" s="121">
        <f t="shared" si="2"/>
        <v>16489.059999999998</v>
      </c>
      <c r="N8" s="50">
        <f>8.25*1000</f>
        <v>8250</v>
      </c>
      <c r="O8" s="51">
        <f t="shared" si="3"/>
        <v>24739.059999999998</v>
      </c>
      <c r="P8" s="53">
        <f t="shared" si="1"/>
        <v>59710.5845220486</v>
      </c>
    </row>
    <row r="9" spans="1:16" ht="25.5">
      <c r="A9" s="6" t="s">
        <v>11</v>
      </c>
      <c r="B9" s="66">
        <v>23526</v>
      </c>
      <c r="C9" s="19">
        <f>'[1]2564-อาคาร-หักร้านค้าภายในอาคาร'!N30</f>
        <v>4393</v>
      </c>
      <c r="D9" s="97">
        <f>'[1]2564-อาคาร-หักร้านค้าภายในอาคาร'!O30</f>
        <v>16395.936175979998</v>
      </c>
      <c r="E9" s="19">
        <f>'[1]2564-อาคาร-หักร้านค้าภายในอาคาร'!N31</f>
        <v>17969.97</v>
      </c>
      <c r="F9" s="97">
        <f>'[1]2564-อาคาร-หักร้านค้าภายในอาคาร'!O31</f>
        <v>67069.0829055942</v>
      </c>
      <c r="G9" s="102">
        <f>'[1]2564-อาคาร-หักร้านค้าภายในอาคาร'!N32</f>
        <v>2200</v>
      </c>
      <c r="H9" s="100">
        <f>'[1]2564-อาคาร-หักร้านค้าภายในอาคาร'!O32</f>
        <v>8206</v>
      </c>
      <c r="I9" s="102">
        <f>'[1]2564-อาคาร-หักร้านค้าภายในอาคาร'!N33</f>
        <v>2544</v>
      </c>
      <c r="J9" s="100">
        <f>'[1]2564-อาคาร-หักร้านค้าภายในอาคาร'!O33</f>
        <v>9494.93777184</v>
      </c>
      <c r="K9" s="19">
        <f t="shared" si="0"/>
        <v>4744</v>
      </c>
      <c r="L9" s="97">
        <f t="shared" si="0"/>
        <v>17700.93777184</v>
      </c>
      <c r="M9" s="121">
        <f t="shared" si="2"/>
        <v>27106.97</v>
      </c>
      <c r="N9" s="50">
        <f>2.87*1000</f>
        <v>2870</v>
      </c>
      <c r="O9" s="51">
        <f t="shared" si="3"/>
        <v>29976.97</v>
      </c>
      <c r="P9" s="53">
        <f t="shared" si="1"/>
        <v>101165.95685341419</v>
      </c>
    </row>
    <row r="10" spans="1:16" ht="25.5">
      <c r="A10" s="6" t="s">
        <v>12</v>
      </c>
      <c r="B10" s="66">
        <v>23558</v>
      </c>
      <c r="C10" s="19">
        <f>'[1]2564-อาคาร-หักร้านค้าภายในอาคาร'!P30</f>
        <v>5438</v>
      </c>
      <c r="D10" s="97">
        <f>'[1]2564-อาคาร-หักร้านค้าภายในอาคาร'!Q30</f>
        <v>20741.68637864</v>
      </c>
      <c r="E10" s="19">
        <f>'[1]2564-อาคาร-หักร้านค้าภายในอาคาร'!P31</f>
        <v>16884.19</v>
      </c>
      <c r="F10" s="97">
        <f>'[1]2564-อาคาร-หักร้านค้าภายในอาคาร'!Q31</f>
        <v>64399.8848358532</v>
      </c>
      <c r="G10" s="102">
        <f>'[1]2564-อาคาร-หักร้านค้าภายในอาคาร'!P32</f>
        <v>1750</v>
      </c>
      <c r="H10" s="100">
        <f>'[1]2564-อาคาร-หักร้านค้าภายในอาคาร'!Q32</f>
        <v>6667.5</v>
      </c>
      <c r="I10" s="102">
        <f>'[1]2564-อาคาร-หักร้านค้าภายในอาคาร'!P33</f>
        <v>2344</v>
      </c>
      <c r="J10" s="100">
        <f>'[1]2564-อาคาร-หักร้านค้าภายในอาคาร'!Q33</f>
        <v>8940.51358432</v>
      </c>
      <c r="K10" s="19">
        <f aca="true" t="shared" si="4" ref="K10:L15">G10+I10</f>
        <v>4094</v>
      </c>
      <c r="L10" s="97">
        <f t="shared" si="4"/>
        <v>15608.01358432</v>
      </c>
      <c r="M10" s="121">
        <f t="shared" si="2"/>
        <v>26416.19</v>
      </c>
      <c r="N10" s="50">
        <f>9.94*1000</f>
        <v>9940</v>
      </c>
      <c r="O10" s="51">
        <f t="shared" si="3"/>
        <v>36356.19</v>
      </c>
      <c r="P10" s="53">
        <f t="shared" si="1"/>
        <v>100749.58479881319</v>
      </c>
    </row>
    <row r="11" spans="1:16" ht="25.5">
      <c r="A11" s="6" t="s">
        <v>13</v>
      </c>
      <c r="B11" s="66">
        <v>23589</v>
      </c>
      <c r="C11" s="19">
        <f>'[1]2564-อาคาร-หักร้านค้าภายในอาคาร'!R30</f>
        <v>4270</v>
      </c>
      <c r="D11" s="97">
        <f>'[1]2564-อาคาร-หักร้านค้าภายในอาคาร'!S30</f>
        <v>16052.146266799999</v>
      </c>
      <c r="E11" s="19">
        <f>'[1]2564-อาคาร-หักร้านค้าภายในอาคาร'!R31</f>
        <v>15033.64</v>
      </c>
      <c r="F11" s="97">
        <f>'[1]2564-อาคาร-หักร้านค้าภายในอาคาร'!S31</f>
        <v>56515.734942017596</v>
      </c>
      <c r="G11" s="102">
        <f>'[1]2564-อาคาร-หักร้านค้าภายในอาคาร'!R32</f>
        <v>2000</v>
      </c>
      <c r="H11" s="100">
        <f>'[1]2564-อาคาร-หักร้านค้าภายในอาคาร'!S32</f>
        <v>7520</v>
      </c>
      <c r="I11" s="102">
        <f>'[1]2564-อาคาร-หักร้านค้าภายในอาคาร'!R33</f>
        <v>1944</v>
      </c>
      <c r="J11" s="100">
        <f>'[1]2564-อาคาร-หักร้านค้าภายในอาคาร'!S33</f>
        <v>7308.04972896</v>
      </c>
      <c r="K11" s="19">
        <f t="shared" si="4"/>
        <v>3944</v>
      </c>
      <c r="L11" s="97">
        <f t="shared" si="4"/>
        <v>14828.049728959999</v>
      </c>
      <c r="M11" s="121">
        <f t="shared" si="2"/>
        <v>23247.64</v>
      </c>
      <c r="N11" s="50">
        <f>9.44*1000</f>
        <v>9440</v>
      </c>
      <c r="O11" s="51">
        <f t="shared" si="3"/>
        <v>32687.64</v>
      </c>
      <c r="P11" s="53">
        <f t="shared" si="1"/>
        <v>87395.9309377776</v>
      </c>
    </row>
    <row r="12" spans="1:16" ht="25.5">
      <c r="A12" s="6" t="s">
        <v>14</v>
      </c>
      <c r="B12" s="66">
        <v>23620</v>
      </c>
      <c r="C12" s="19">
        <f>'[1]2564-อาคาร-หักร้านค้าภายในอาคาร'!T30</f>
        <v>2732</v>
      </c>
      <c r="D12" s="97">
        <f>'[1]2564-อาคาร-หักร้านค้าภายในอาคาร'!U30</f>
        <v>10153.82094796</v>
      </c>
      <c r="E12" s="19">
        <f>'[1]2564-อาคาร-หักร้านค้าภายในอาคาร'!T31</f>
        <v>16408.72</v>
      </c>
      <c r="F12" s="97">
        <f>'[1]2564-อาคาร-หักร้านค้าภายในอาคาร'!U31</f>
        <v>60985.0676666216</v>
      </c>
      <c r="G12" s="102">
        <f>'[1]2564-อาคาร-หักร้านค้าภายในอาคาร'!T32</f>
        <v>1200</v>
      </c>
      <c r="H12" s="100">
        <f>'[1]2564-อาคาร-หักร้านค้าภายในอาคาร'!U32</f>
        <v>4464</v>
      </c>
      <c r="I12" s="102">
        <f>'[1]2564-อาคาร-หักร้านค้าภายในอาคาร'!T33</f>
        <v>1279</v>
      </c>
      <c r="J12" s="100">
        <f>'[1]2564-อาคาร-หักร้านค้าภายในอาคาร'!U33</f>
        <v>4753.56405287</v>
      </c>
      <c r="K12" s="19">
        <f t="shared" si="4"/>
        <v>2479</v>
      </c>
      <c r="L12" s="97">
        <f t="shared" si="4"/>
        <v>9217.564052869999</v>
      </c>
      <c r="M12" s="121">
        <f t="shared" si="2"/>
        <v>21619.72</v>
      </c>
      <c r="N12" s="50">
        <v>10217.2</v>
      </c>
      <c r="O12" s="51">
        <f t="shared" si="3"/>
        <v>31836.920000000002</v>
      </c>
      <c r="P12" s="53">
        <f t="shared" si="1"/>
        <v>80356.45266745161</v>
      </c>
    </row>
    <row r="13" spans="1:16" ht="25.5">
      <c r="A13" s="6" t="s">
        <v>15</v>
      </c>
      <c r="B13" s="66">
        <v>23650</v>
      </c>
      <c r="C13" s="19">
        <f>'[1]2564-อาคาร-หักร้านค้าภายในอาคาร'!V30</f>
        <v>2597</v>
      </c>
      <c r="D13" s="97">
        <f>'[1]2564-อาคาร-หักร้านค้าภายในอาคาร'!W30</f>
        <v>9675.15720906</v>
      </c>
      <c r="E13" s="19">
        <f>'[1]2564-อาคาร-หักร้านค้าภายในอาคาร'!V31</f>
        <v>16038.79</v>
      </c>
      <c r="F13" s="97">
        <f>'[1]2564-อาคาร-หักร้านค้าภายในอาคาร'!W31</f>
        <v>59752.7203284942</v>
      </c>
      <c r="G13" s="102">
        <f>'[1]2564-อาคาร-หักร้านค้าภายในอาคาร'!V32</f>
        <v>1750</v>
      </c>
      <c r="H13" s="100">
        <f>'[1]2564-อาคาร-หักร้านค้าภายในอาคาร'!W32</f>
        <v>6527.5</v>
      </c>
      <c r="I13" s="102">
        <f>'[1]2564-อาคาร-หักร้านค้าภายในอาคาร'!V33</f>
        <v>2360</v>
      </c>
      <c r="J13" s="100">
        <f>'[1]2564-อาคาร-หักร้านค้าภายในอาคาร'!W33</f>
        <v>8792.210632799999</v>
      </c>
      <c r="K13" s="19">
        <f t="shared" si="4"/>
        <v>4110</v>
      </c>
      <c r="L13" s="97">
        <f t="shared" si="4"/>
        <v>15319.710632799999</v>
      </c>
      <c r="M13" s="121">
        <f t="shared" si="2"/>
        <v>22745.79</v>
      </c>
      <c r="N13" s="50">
        <v>9765.56</v>
      </c>
      <c r="O13" s="51">
        <f t="shared" si="3"/>
        <v>32511.35</v>
      </c>
      <c r="P13" s="53">
        <f t="shared" si="1"/>
        <v>84747.5881703542</v>
      </c>
    </row>
    <row r="14" spans="1:16" ht="25.5">
      <c r="A14" s="6" t="s">
        <v>16</v>
      </c>
      <c r="B14" s="66">
        <v>23680</v>
      </c>
      <c r="C14" s="19">
        <f>'[1]2564-อาคาร-หักร้านค้าภายในอาคาร'!X30</f>
        <v>1742</v>
      </c>
      <c r="D14" s="97">
        <f>'[1]2564-อาคาร-หักร้านค้าภายในอาคาร'!Y30</f>
        <v>6395.21648142</v>
      </c>
      <c r="E14" s="19">
        <f>'[1]2564-อาคาร-หักร้านค้าภายในอาคาร'!$X$31</f>
        <v>12259.02</v>
      </c>
      <c r="F14" s="97">
        <f>'[1]2564-อาคาร-หักร้านค้าภายในอาคาร'!$Y$31</f>
        <v>45005.216274430204</v>
      </c>
      <c r="G14" s="102">
        <f>'[1]2564-อาคาร-หักร้านค้าภายในอาคาร'!$X$32</f>
        <v>1250</v>
      </c>
      <c r="H14" s="100">
        <f>'[1]2564-อาคาร-หักร้านค้าภายในอาคาร'!$Y$32</f>
        <v>4587.5</v>
      </c>
      <c r="I14" s="102">
        <f>'[1]2564-อาคาร-หักร้านค้าภายในอาคาร'!$X$33</f>
        <v>1559</v>
      </c>
      <c r="J14" s="100">
        <f>'[1]2564-อาคาร-หักร้านค้าภายในอาคาร'!$Y$33</f>
        <v>5723.38834359</v>
      </c>
      <c r="K14" s="19">
        <f t="shared" si="4"/>
        <v>2809</v>
      </c>
      <c r="L14" s="97">
        <f t="shared" si="4"/>
        <v>10310.888343589999</v>
      </c>
      <c r="M14" s="121">
        <f t="shared" si="2"/>
        <v>16810.02</v>
      </c>
      <c r="N14" s="50">
        <v>8796.63</v>
      </c>
      <c r="O14" s="51">
        <f t="shared" si="3"/>
        <v>25606.65</v>
      </c>
      <c r="P14" s="53">
        <f t="shared" si="1"/>
        <v>61711.3210994402</v>
      </c>
    </row>
    <row r="15" spans="1:16" ht="25.5">
      <c r="A15" s="6" t="s">
        <v>17</v>
      </c>
      <c r="B15" s="66">
        <v>23711</v>
      </c>
      <c r="C15" s="19">
        <f>'[1]2564-อาคาร-หักร้านค้าภายในอาคาร'!$Z$30</f>
        <v>2226</v>
      </c>
      <c r="D15" s="97">
        <f>'[1]2564-อาคาร-หักร้านค้าภายในอาคาร'!$AA$30</f>
        <v>8356.05115674</v>
      </c>
      <c r="E15" s="19">
        <f>'[1]2564-อาคาร-หักร้านค้าภายในอาคาร'!$Z$31</f>
        <v>12859.55</v>
      </c>
      <c r="F15" s="97">
        <f>'[1]2564-อาคาร-หักร้านค้าภายในอาคาร'!$AA$31</f>
        <v>48272.7123327295</v>
      </c>
      <c r="G15" s="102">
        <f>'[1]2564-อาคาร-หักร้านค้าภายในอาคาร'!$Z$32</f>
        <v>1350</v>
      </c>
      <c r="H15" s="100">
        <f>'[1]2564-อาคาร-หักร้านค้าภายในอาคาร'!$AA$32</f>
        <v>5062.5</v>
      </c>
      <c r="I15" s="102">
        <f>'[1]2564-อาคาร-หักร้านค้าภายในอาคาร'!$Z$33</f>
        <v>2043</v>
      </c>
      <c r="J15" s="100">
        <f>'[1]2564-อาคาร-หักร้านค้าภายในอาคาร'!$AA$33</f>
        <v>7669.09816407</v>
      </c>
      <c r="K15" s="19">
        <f t="shared" si="4"/>
        <v>3393</v>
      </c>
      <c r="L15" s="97">
        <f t="shared" si="4"/>
        <v>12731.598164070001</v>
      </c>
      <c r="M15" s="121">
        <f t="shared" si="2"/>
        <v>18478.55</v>
      </c>
      <c r="N15" s="50">
        <v>9107</v>
      </c>
      <c r="O15" s="51">
        <f t="shared" si="3"/>
        <v>27585.55</v>
      </c>
      <c r="P15" s="53">
        <f t="shared" si="1"/>
        <v>69360.3616535395</v>
      </c>
    </row>
    <row r="16" spans="1:16" ht="25.5">
      <c r="A16" s="6" t="s">
        <v>18</v>
      </c>
      <c r="B16" s="66">
        <v>23742</v>
      </c>
      <c r="C16" s="19">
        <f>'[1]2564-อาคาร-หักร้านค้าภายในอาคาร'!$AB$30</f>
        <v>1887</v>
      </c>
      <c r="D16" s="97">
        <f>'[1]2564-อาคาร-หักร้านค้าภายในอาคาร'!$AC$30</f>
        <v>6712.25087016</v>
      </c>
      <c r="E16" s="19">
        <f>'[1]2564-อาคาร-หักร้านค้าภายในอาคาร'!$AB$31</f>
        <v>5281.15</v>
      </c>
      <c r="F16" s="97">
        <f>'[1]2564-อาคาร-หักร้านค้าภายในอาคาร'!$AC$31</f>
        <v>18785.587537331998</v>
      </c>
      <c r="G16" s="102">
        <f>'[1]2564-อาคาร-หักร้านค้าภายในอาคาร'!$AB$32</f>
        <v>500</v>
      </c>
      <c r="H16" s="100">
        <f>'[1]2564-อาคาร-หักร้านค้าภายในอาคาร'!$AC$32</f>
        <v>1780</v>
      </c>
      <c r="I16" s="102">
        <f>'[1]2564-อาคาร-หักร้านค้าภายในอาคาร'!$AB$33</f>
        <v>1640</v>
      </c>
      <c r="J16" s="100">
        <f>'[1]2564-อาคาร-หักร้านค้าภายในอาคาร'!$AC$33</f>
        <v>5833.6467552</v>
      </c>
      <c r="K16" s="19">
        <f>G16+I16</f>
        <v>2140</v>
      </c>
      <c r="L16" s="97">
        <f>H16+J16</f>
        <v>7613.6467552</v>
      </c>
      <c r="M16" s="121">
        <f t="shared" si="2"/>
        <v>9308.15</v>
      </c>
      <c r="N16" s="50">
        <v>9300</v>
      </c>
      <c r="O16" s="51">
        <f t="shared" si="3"/>
        <v>18608.15</v>
      </c>
      <c r="P16" s="53">
        <f t="shared" si="1"/>
        <v>33111.485162692</v>
      </c>
    </row>
    <row r="17" spans="1:16" ht="26.25">
      <c r="A17" s="10" t="s">
        <v>3</v>
      </c>
      <c r="B17" s="10" t="s">
        <v>20</v>
      </c>
      <c r="C17" s="17">
        <f>SUM(C5:C16)</f>
        <v>38327</v>
      </c>
      <c r="D17" s="110">
        <f aca="true" t="shared" si="5" ref="D17:L17">SUM(D5:D16)</f>
        <v>142115.24619831</v>
      </c>
      <c r="E17" s="17">
        <f t="shared" si="5"/>
        <v>146211.53</v>
      </c>
      <c r="F17" s="110">
        <f t="shared" si="5"/>
        <v>543639.975238619</v>
      </c>
      <c r="G17" s="111">
        <f>SUM(G5:G16)</f>
        <v>16500</v>
      </c>
      <c r="H17" s="111">
        <f>SUM(H5:H16)</f>
        <v>61368</v>
      </c>
      <c r="I17" s="111">
        <f>SUM(I5:I16)</f>
        <v>22196</v>
      </c>
      <c r="J17" s="111">
        <f>SUM(J5:J16)</f>
        <v>82168.73093303</v>
      </c>
      <c r="K17" s="17">
        <f t="shared" si="5"/>
        <v>38696</v>
      </c>
      <c r="L17" s="110">
        <f t="shared" si="5"/>
        <v>143536.73093303</v>
      </c>
      <c r="M17" s="122">
        <f>SUM(M5:M16)</f>
        <v>223234.52999999997</v>
      </c>
      <c r="N17" s="103">
        <f>SUM(N5:N16)</f>
        <v>105516.39</v>
      </c>
      <c r="O17" s="52">
        <f>SUM(O5:O16)</f>
        <v>328750.92000000004</v>
      </c>
      <c r="P17" s="54">
        <f>SUM(P5:P16)</f>
        <v>829291.952369959</v>
      </c>
    </row>
    <row r="18" spans="1:16" ht="26.25">
      <c r="A18" s="11" t="s">
        <v>4</v>
      </c>
      <c r="B18" s="12" t="s">
        <v>20</v>
      </c>
      <c r="C18" s="17">
        <f>AVERAGE(C5:C16)</f>
        <v>3193.9166666666665</v>
      </c>
      <c r="D18" s="110">
        <f aca="true" t="shared" si="6" ref="D18:L18">AVERAGE(D5:D16)</f>
        <v>11842.9371831925</v>
      </c>
      <c r="E18" s="17">
        <f t="shared" si="6"/>
        <v>12184.294166666667</v>
      </c>
      <c r="F18" s="110">
        <f t="shared" si="6"/>
        <v>45303.33126988492</v>
      </c>
      <c r="G18" s="111">
        <f>AVERAGE(G5:G16)</f>
        <v>1375</v>
      </c>
      <c r="H18" s="111">
        <f>AVERAGE(H5:H16)</f>
        <v>5114</v>
      </c>
      <c r="I18" s="111">
        <f>AVERAGE(I5:I16)</f>
        <v>1849.6666666666667</v>
      </c>
      <c r="J18" s="111">
        <f>AVERAGE(J5:J16)</f>
        <v>6847.394244419167</v>
      </c>
      <c r="K18" s="17">
        <f t="shared" si="6"/>
        <v>3224.6666666666665</v>
      </c>
      <c r="L18" s="110">
        <f t="shared" si="6"/>
        <v>11961.394244419165</v>
      </c>
      <c r="M18" s="122">
        <f>AVERAGE(M5:M16)</f>
        <v>18602.8775</v>
      </c>
      <c r="N18" s="103">
        <f>AVERAGE(N5:N16)</f>
        <v>8793.0325</v>
      </c>
      <c r="O18" s="52">
        <f>AVERAGE(O5:O16)</f>
        <v>27395.910000000003</v>
      </c>
      <c r="P18" s="54">
        <f>AVERAGE(P5:P16)</f>
        <v>69107.66269749658</v>
      </c>
    </row>
    <row r="19" spans="1:16" ht="26.25">
      <c r="A19" s="21"/>
      <c r="B19" s="22"/>
      <c r="C19" s="23"/>
      <c r="D19" s="89"/>
      <c r="E19" s="23"/>
      <c r="F19" s="89"/>
      <c r="G19" s="89"/>
      <c r="H19" s="89"/>
      <c r="I19" s="23"/>
      <c r="J19" s="89"/>
      <c r="K19" s="24"/>
      <c r="L19" s="98"/>
      <c r="M19" s="55"/>
      <c r="N19" s="106"/>
      <c r="P19" s="114"/>
    </row>
    <row r="20" spans="1:16" ht="25.5">
      <c r="A20" s="7"/>
      <c r="B20" s="7"/>
      <c r="C20" s="94"/>
      <c r="D20" s="90"/>
      <c r="E20" s="94"/>
      <c r="F20" s="90"/>
      <c r="G20" s="90"/>
      <c r="H20" s="90"/>
      <c r="I20" s="94"/>
      <c r="J20" s="90"/>
      <c r="K20" s="8"/>
      <c r="L20" s="90"/>
      <c r="M20" s="123"/>
      <c r="N20" s="107"/>
      <c r="P20" s="115"/>
    </row>
    <row r="21" spans="1:16" ht="25.5">
      <c r="A21" s="7"/>
      <c r="B21" s="7"/>
      <c r="C21" s="94"/>
      <c r="D21" s="90"/>
      <c r="E21" s="94"/>
      <c r="F21" s="90"/>
      <c r="G21" s="90"/>
      <c r="H21" s="90"/>
      <c r="I21" s="94"/>
      <c r="J21" s="90"/>
      <c r="K21" s="8"/>
      <c r="L21" s="90"/>
      <c r="M21" s="123"/>
      <c r="N21" s="107"/>
      <c r="P21" s="115"/>
    </row>
    <row r="22" spans="1:16" ht="26.25">
      <c r="A22" s="2"/>
      <c r="B22" s="3"/>
      <c r="C22" s="94"/>
      <c r="D22" s="90"/>
      <c r="E22" s="94"/>
      <c r="F22" s="90"/>
      <c r="G22" s="90"/>
      <c r="H22" s="90"/>
      <c r="I22" s="94"/>
      <c r="J22" s="90"/>
      <c r="K22" s="8"/>
      <c r="L22" s="90"/>
      <c r="M22" s="123"/>
      <c r="N22" s="107"/>
      <c r="P22" s="115"/>
    </row>
    <row r="23" spans="1:16" ht="25.5">
      <c r="A23" s="7"/>
      <c r="B23" s="7"/>
      <c r="C23" s="95"/>
      <c r="D23" s="91"/>
      <c r="E23" s="95"/>
      <c r="F23" s="91"/>
      <c r="G23" s="91"/>
      <c r="H23" s="91"/>
      <c r="I23" s="95"/>
      <c r="J23" s="91"/>
      <c r="K23" s="7"/>
      <c r="L23" s="91"/>
      <c r="M23" s="124"/>
      <c r="N23" s="108"/>
      <c r="P23" s="116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70" zoomScalePageLayoutView="0" workbookViewId="0" topLeftCell="A4">
      <pane ySplit="2376" topLeftCell="A22" activePane="bottomLeft" state="split"/>
      <selection pane="topLeft" activeCell="E4" sqref="E4"/>
      <selection pane="bottomLeft" activeCell="L16" sqref="L16"/>
    </sheetView>
  </sheetViews>
  <sheetFormatPr defaultColWidth="9.140625" defaultRowHeight="12.75"/>
  <cols>
    <col min="1" max="1" width="13.00390625" style="4" customWidth="1"/>
    <col min="2" max="2" width="10.00390625" style="4" customWidth="1"/>
    <col min="3" max="3" width="16.7109375" style="4" customWidth="1"/>
    <col min="4" max="4" width="16.7109375" style="109" customWidth="1"/>
    <col min="5" max="5" width="16.7109375" style="60" customWidth="1"/>
    <col min="6" max="6" width="15.57421875" style="4" customWidth="1"/>
    <col min="7" max="7" width="17.28125" style="4" customWidth="1"/>
    <col min="8" max="8" width="9.140625" style="4" customWidth="1"/>
    <col min="9" max="9" width="9.28125" style="4" bestFit="1" customWidth="1"/>
    <col min="10" max="10" width="11.00390625" style="4" bestFit="1" customWidth="1"/>
    <col min="11" max="16384" width="9.140625" style="4" customWidth="1"/>
  </cols>
  <sheetData>
    <row r="1" ht="25.5">
      <c r="G1" s="13" t="s">
        <v>19</v>
      </c>
    </row>
    <row r="2" spans="1:7" ht="26.25">
      <c r="A2" s="14" t="s">
        <v>39</v>
      </c>
      <c r="B2" s="14"/>
      <c r="C2" s="14"/>
      <c r="D2" s="105"/>
      <c r="E2" s="61"/>
      <c r="F2" s="14"/>
      <c r="G2" s="14"/>
    </row>
    <row r="3" spans="1:7" ht="26.25">
      <c r="A3" s="2" t="s">
        <v>25</v>
      </c>
      <c r="B3" s="14"/>
      <c r="C3" s="14"/>
      <c r="D3" s="105"/>
      <c r="E3" s="61"/>
      <c r="F3" s="14"/>
      <c r="G3" s="14"/>
    </row>
    <row r="4" spans="1:7" s="1" customFormat="1" ht="105">
      <c r="A4" s="5" t="s">
        <v>5</v>
      </c>
      <c r="B4" s="5" t="s">
        <v>2</v>
      </c>
      <c r="C4" s="56" t="s">
        <v>21</v>
      </c>
      <c r="D4" s="57" t="s">
        <v>34</v>
      </c>
      <c r="E4" s="58" t="s">
        <v>22</v>
      </c>
      <c r="F4" s="65" t="s">
        <v>6</v>
      </c>
      <c r="G4" s="5" t="s">
        <v>1</v>
      </c>
    </row>
    <row r="5" spans="1:7" ht="25.5">
      <c r="A5" s="6" t="s">
        <v>7</v>
      </c>
      <c r="B5" s="15">
        <v>200</v>
      </c>
      <c r="C5" s="19">
        <f>'จดบันทึกไฟฟ้า-สนม.'!M5</f>
        <v>9130.689999999999</v>
      </c>
      <c r="D5" s="50">
        <f>'จดบันทึกไฟฟ้า-สนม.'!N5</f>
        <v>8630</v>
      </c>
      <c r="E5" s="51">
        <f>C5+D5</f>
        <v>17760.69</v>
      </c>
      <c r="F5" s="18">
        <f>'จดบันทึกไฟฟ้า-สนม.'!P5</f>
        <v>31615.036687131796</v>
      </c>
      <c r="G5" s="20">
        <f aca="true" t="shared" si="0" ref="G5:G14">E5/B5</f>
        <v>88.80345</v>
      </c>
    </row>
    <row r="6" spans="1:7" ht="25.5">
      <c r="A6" s="6" t="s">
        <v>8</v>
      </c>
      <c r="B6" s="15">
        <v>200</v>
      </c>
      <c r="C6" s="19">
        <f>'จดบันทึกไฟฟ้า-สนม.'!M6</f>
        <v>10644.970000000001</v>
      </c>
      <c r="D6" s="50">
        <f>'จดบันทึกไฟฟ้า-สนม.'!N6</f>
        <v>9270</v>
      </c>
      <c r="E6" s="51">
        <f aca="true" t="shared" si="1" ref="E6:E16">C6+D6</f>
        <v>19914.97</v>
      </c>
      <c r="F6" s="18">
        <f>'จดบันทึกไฟฟ้า-สนม.'!P6</f>
        <v>38702.6321758939</v>
      </c>
      <c r="G6" s="20">
        <f t="shared" si="0"/>
        <v>99.57485000000001</v>
      </c>
    </row>
    <row r="7" spans="1:7" ht="25.5">
      <c r="A7" s="6" t="s">
        <v>9</v>
      </c>
      <c r="B7" s="15">
        <v>200</v>
      </c>
      <c r="C7" s="19">
        <f>'จดบันทึกไฟฟ้า-สนม.'!M7</f>
        <v>21236.78</v>
      </c>
      <c r="D7" s="50">
        <f>'จดบันทึกไฟฟ้า-สนม.'!N7</f>
        <v>9930</v>
      </c>
      <c r="E7" s="51">
        <f t="shared" si="1"/>
        <v>31166.78</v>
      </c>
      <c r="F7" s="18">
        <f>'จดบันทึกไฟฟ้า-สนม.'!P7</f>
        <v>80665.0176414022</v>
      </c>
      <c r="G7" s="20">
        <f t="shared" si="0"/>
        <v>155.8339</v>
      </c>
    </row>
    <row r="8" spans="1:7" ht="25.5">
      <c r="A8" s="6" t="s">
        <v>10</v>
      </c>
      <c r="B8" s="15">
        <v>200</v>
      </c>
      <c r="C8" s="19">
        <f>'จดบันทึกไฟฟ้า-สนม.'!M8</f>
        <v>16489.059999999998</v>
      </c>
      <c r="D8" s="50">
        <f>'จดบันทึกไฟฟ้า-สนม.'!N8</f>
        <v>8250</v>
      </c>
      <c r="E8" s="51">
        <f t="shared" si="1"/>
        <v>24739.059999999998</v>
      </c>
      <c r="F8" s="18">
        <f>'จดบันทึกไฟฟ้า-สนม.'!P8</f>
        <v>59710.5845220486</v>
      </c>
      <c r="G8" s="20">
        <f t="shared" si="0"/>
        <v>123.69529999999999</v>
      </c>
    </row>
    <row r="9" spans="1:7" ht="25.5">
      <c r="A9" s="6" t="s">
        <v>11</v>
      </c>
      <c r="B9" s="15">
        <v>200</v>
      </c>
      <c r="C9" s="19">
        <f>'จดบันทึกไฟฟ้า-สนม.'!M9</f>
        <v>27106.97</v>
      </c>
      <c r="D9" s="50">
        <f>'จดบันทึกไฟฟ้า-สนม.'!N9</f>
        <v>2870</v>
      </c>
      <c r="E9" s="51">
        <f t="shared" si="1"/>
        <v>29976.97</v>
      </c>
      <c r="F9" s="18">
        <f>'จดบันทึกไฟฟ้า-สนม.'!P9</f>
        <v>101165.95685341419</v>
      </c>
      <c r="G9" s="20">
        <f t="shared" si="0"/>
        <v>149.88485</v>
      </c>
    </row>
    <row r="10" spans="1:7" ht="25.5">
      <c r="A10" s="6" t="s">
        <v>12</v>
      </c>
      <c r="B10" s="15">
        <v>200</v>
      </c>
      <c r="C10" s="19">
        <f>'จดบันทึกไฟฟ้า-สนม.'!M10</f>
        <v>26416.19</v>
      </c>
      <c r="D10" s="50">
        <f>'จดบันทึกไฟฟ้า-สนม.'!N10</f>
        <v>9940</v>
      </c>
      <c r="E10" s="51">
        <f t="shared" si="1"/>
        <v>36356.19</v>
      </c>
      <c r="F10" s="18">
        <f>'จดบันทึกไฟฟ้า-สนม.'!P10</f>
        <v>100749.58479881319</v>
      </c>
      <c r="G10" s="20">
        <f t="shared" si="0"/>
        <v>181.78095000000002</v>
      </c>
    </row>
    <row r="11" spans="1:7" ht="25.5">
      <c r="A11" s="6" t="s">
        <v>13</v>
      </c>
      <c r="B11" s="15">
        <v>200</v>
      </c>
      <c r="C11" s="19">
        <f>'จดบันทึกไฟฟ้า-สนม.'!M11</f>
        <v>23247.64</v>
      </c>
      <c r="D11" s="50">
        <f>'จดบันทึกไฟฟ้า-สนม.'!N11</f>
        <v>9440</v>
      </c>
      <c r="E11" s="51">
        <f t="shared" si="1"/>
        <v>32687.64</v>
      </c>
      <c r="F11" s="18">
        <f>'จดบันทึกไฟฟ้า-สนม.'!P11</f>
        <v>87395.9309377776</v>
      </c>
      <c r="G11" s="20">
        <f t="shared" si="0"/>
        <v>163.4382</v>
      </c>
    </row>
    <row r="12" spans="1:7" ht="25.5">
      <c r="A12" s="6" t="s">
        <v>14</v>
      </c>
      <c r="B12" s="15">
        <v>200</v>
      </c>
      <c r="C12" s="19">
        <f>'จดบันทึกไฟฟ้า-สนม.'!M12</f>
        <v>21619.72</v>
      </c>
      <c r="D12" s="50">
        <f>'จดบันทึกไฟฟ้า-สนม.'!N12</f>
        <v>10217.2</v>
      </c>
      <c r="E12" s="51">
        <f t="shared" si="1"/>
        <v>31836.920000000002</v>
      </c>
      <c r="F12" s="18">
        <f>'จดบันทึกไฟฟ้า-สนม.'!P12</f>
        <v>80356.45266745161</v>
      </c>
      <c r="G12" s="20">
        <f>E12/B12</f>
        <v>159.18460000000002</v>
      </c>
    </row>
    <row r="13" spans="1:7" ht="25.5">
      <c r="A13" s="6" t="s">
        <v>15</v>
      </c>
      <c r="B13" s="15">
        <v>200</v>
      </c>
      <c r="C13" s="19">
        <f>'จดบันทึกไฟฟ้า-สนม.'!M13</f>
        <v>22745.79</v>
      </c>
      <c r="D13" s="50">
        <f>'จดบันทึกไฟฟ้า-สนม.'!N13</f>
        <v>9765.56</v>
      </c>
      <c r="E13" s="51">
        <f t="shared" si="1"/>
        <v>32511.35</v>
      </c>
      <c r="F13" s="18">
        <f>'จดบันทึกไฟฟ้า-สนม.'!P13</f>
        <v>84747.5881703542</v>
      </c>
      <c r="G13" s="20">
        <f>E13/B13</f>
        <v>162.55675</v>
      </c>
    </row>
    <row r="14" spans="1:10" ht="25.5">
      <c r="A14" s="6" t="s">
        <v>16</v>
      </c>
      <c r="B14" s="15">
        <v>200</v>
      </c>
      <c r="C14" s="19">
        <f>'จดบันทึกไฟฟ้า-สนม.'!M14</f>
        <v>16810.02</v>
      </c>
      <c r="D14" s="50">
        <f>'จดบันทึกไฟฟ้า-สนม.'!N14</f>
        <v>8796.63</v>
      </c>
      <c r="E14" s="51">
        <f t="shared" si="1"/>
        <v>25606.65</v>
      </c>
      <c r="F14" s="18">
        <f>'จดบันทึกไฟฟ้า-สนม.'!P14</f>
        <v>61711.3210994402</v>
      </c>
      <c r="G14" s="20">
        <f t="shared" si="0"/>
        <v>128.03325</v>
      </c>
      <c r="J14" s="117"/>
    </row>
    <row r="15" spans="1:7" ht="25.5">
      <c r="A15" s="6" t="s">
        <v>17</v>
      </c>
      <c r="B15" s="15">
        <v>200</v>
      </c>
      <c r="C15" s="19">
        <f>'จดบันทึกไฟฟ้า-สนม.'!M15</f>
        <v>18478.55</v>
      </c>
      <c r="D15" s="50">
        <f>'จดบันทึกไฟฟ้า-สนม.'!N15</f>
        <v>9107</v>
      </c>
      <c r="E15" s="51">
        <f t="shared" si="1"/>
        <v>27585.55</v>
      </c>
      <c r="F15" s="18">
        <f>'จดบันทึกไฟฟ้า-สนม.'!P15</f>
        <v>69360.3616535395</v>
      </c>
      <c r="G15" s="20">
        <f>E15/B15</f>
        <v>137.92775</v>
      </c>
    </row>
    <row r="16" spans="1:7" ht="25.5">
      <c r="A16" s="6" t="s">
        <v>18</v>
      </c>
      <c r="B16" s="15">
        <v>200</v>
      </c>
      <c r="C16" s="19">
        <f>'จดบันทึกไฟฟ้า-สนม.'!M16</f>
        <v>9308.15</v>
      </c>
      <c r="D16" s="50">
        <f>'จดบันทึกไฟฟ้า-สนม.'!N16</f>
        <v>9300</v>
      </c>
      <c r="E16" s="51">
        <f t="shared" si="1"/>
        <v>18608.15</v>
      </c>
      <c r="F16" s="18">
        <f>'จดบันทึกไฟฟ้า-สนม.'!P16</f>
        <v>33111.485162692</v>
      </c>
      <c r="G16" s="20">
        <f>E16/B16</f>
        <v>93.04075</v>
      </c>
    </row>
    <row r="17" spans="1:9" ht="26.25">
      <c r="A17" s="10" t="s">
        <v>3</v>
      </c>
      <c r="B17" s="25" t="s">
        <v>20</v>
      </c>
      <c r="C17" s="17">
        <f>SUM(C5:C16)</f>
        <v>223234.52999999997</v>
      </c>
      <c r="D17" s="103">
        <f>SUM(D5:D16)</f>
        <v>105516.39</v>
      </c>
      <c r="E17" s="52">
        <f>SUM(E5:E16)</f>
        <v>328750.92000000004</v>
      </c>
      <c r="F17" s="16">
        <f>SUM(F5:F16)</f>
        <v>829291.952369959</v>
      </c>
      <c r="G17" s="26">
        <f>SUM(G5:G16)</f>
        <v>1643.7546000000002</v>
      </c>
      <c r="I17" s="128"/>
    </row>
    <row r="18" spans="1:7" ht="26.25">
      <c r="A18" s="11" t="s">
        <v>4</v>
      </c>
      <c r="B18" s="25">
        <f aca="true" t="shared" si="2" ref="B18:G18">AVERAGE(B5:B16)</f>
        <v>200</v>
      </c>
      <c r="C18" s="17">
        <f t="shared" si="2"/>
        <v>18602.8775</v>
      </c>
      <c r="D18" s="103">
        <f t="shared" si="2"/>
        <v>8793.0325</v>
      </c>
      <c r="E18" s="52">
        <f t="shared" si="2"/>
        <v>27395.910000000003</v>
      </c>
      <c r="F18" s="16">
        <f t="shared" si="2"/>
        <v>69107.66269749658</v>
      </c>
      <c r="G18" s="26">
        <f t="shared" si="2"/>
        <v>136.97955000000002</v>
      </c>
    </row>
    <row r="19" spans="1:7" ht="26.25">
      <c r="A19" s="21"/>
      <c r="B19" s="23"/>
      <c r="C19" s="24"/>
      <c r="D19" s="106"/>
      <c r="E19" s="62"/>
      <c r="F19" s="24"/>
      <c r="G19" s="24"/>
    </row>
    <row r="20" spans="1:7" ht="25.5">
      <c r="A20" s="7"/>
      <c r="B20" s="8"/>
      <c r="C20" s="8"/>
      <c r="D20" s="107"/>
      <c r="E20" s="63"/>
      <c r="F20" s="8"/>
      <c r="G20" s="8"/>
    </row>
    <row r="21" spans="1:7" ht="25.5">
      <c r="A21" s="7"/>
      <c r="B21" s="8"/>
      <c r="C21" s="8"/>
      <c r="D21" s="107"/>
      <c r="E21" s="63"/>
      <c r="F21" s="8"/>
      <c r="G21" s="8"/>
    </row>
    <row r="22" spans="1:7" ht="26.25">
      <c r="A22" s="2"/>
      <c r="B22" s="8"/>
      <c r="C22" s="8"/>
      <c r="D22" s="107"/>
      <c r="E22" s="63"/>
      <c r="F22" s="8"/>
      <c r="G22" s="8"/>
    </row>
    <row r="23" spans="1:7" ht="25.5">
      <c r="A23" s="7"/>
      <c r="B23" s="7"/>
      <c r="C23" s="7"/>
      <c r="D23" s="108"/>
      <c r="E23" s="64"/>
      <c r="F23" s="7"/>
      <c r="G23" s="7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4">
      <pane ySplit="2460" topLeftCell="A31" activePane="bottomLeft" state="split"/>
      <selection pane="topLeft" activeCell="M4" sqref="M4"/>
      <selection pane="bottomLeft" activeCell="P37" sqref="P37"/>
    </sheetView>
  </sheetViews>
  <sheetFormatPr defaultColWidth="9.140625" defaultRowHeight="21.75" customHeight="1"/>
  <cols>
    <col min="1" max="1" width="9.57421875" style="29" customWidth="1"/>
    <col min="2" max="2" width="13.421875" style="29" customWidth="1"/>
    <col min="3" max="3" width="13.140625" style="29" customWidth="1"/>
    <col min="4" max="4" width="9.8515625" style="29" bestFit="1" customWidth="1"/>
    <col min="5" max="5" width="9.28125" style="29" customWidth="1"/>
    <col min="6" max="6" width="10.57421875" style="83" customWidth="1"/>
    <col min="7" max="8" width="14.28125" style="29" customWidth="1"/>
    <col min="9" max="9" width="9.28125" style="29" customWidth="1"/>
    <col min="10" max="10" width="12.7109375" style="29" hidden="1" customWidth="1"/>
    <col min="11" max="11" width="14.7109375" style="83" hidden="1" customWidth="1"/>
    <col min="12" max="16384" width="9.140625" style="29" customWidth="1"/>
  </cols>
  <sheetData>
    <row r="1" spans="1:11" ht="21.75" customHeight="1">
      <c r="A1" s="27"/>
      <c r="B1" s="27"/>
      <c r="C1" s="27"/>
      <c r="D1" s="27"/>
      <c r="E1" s="27"/>
      <c r="F1" s="75"/>
      <c r="G1" s="27"/>
      <c r="H1" s="28"/>
      <c r="I1" s="28" t="s">
        <v>19</v>
      </c>
      <c r="J1" s="27"/>
      <c r="K1" s="75"/>
    </row>
    <row r="2" spans="1:11" ht="21.75" customHeight="1">
      <c r="A2" s="30" t="s">
        <v>46</v>
      </c>
      <c r="B2" s="30"/>
      <c r="C2" s="30"/>
      <c r="D2" s="30"/>
      <c r="E2" s="30"/>
      <c r="F2" s="76"/>
      <c r="G2" s="30"/>
      <c r="H2" s="30"/>
      <c r="I2" s="30"/>
      <c r="J2" s="30"/>
      <c r="K2" s="76"/>
    </row>
    <row r="3" spans="1:11" ht="21.75" customHeight="1">
      <c r="A3" s="31"/>
      <c r="B3" s="32"/>
      <c r="C3" s="32"/>
      <c r="D3" s="32"/>
      <c r="E3" s="32"/>
      <c r="F3" s="77"/>
      <c r="G3" s="32"/>
      <c r="H3" s="32"/>
      <c r="I3" s="32"/>
      <c r="J3" s="32"/>
      <c r="K3" s="77"/>
    </row>
    <row r="4" spans="1:11" s="37" customFormat="1" ht="109.5" customHeight="1">
      <c r="A4" s="33" t="s">
        <v>5</v>
      </c>
      <c r="B4" s="34" t="s">
        <v>47</v>
      </c>
      <c r="C4" s="35" t="s">
        <v>40</v>
      </c>
      <c r="D4" s="36" t="s">
        <v>41</v>
      </c>
      <c r="E4" s="68" t="s">
        <v>42</v>
      </c>
      <c r="F4" s="78" t="s">
        <v>43</v>
      </c>
      <c r="G4" s="34" t="s">
        <v>48</v>
      </c>
      <c r="H4" s="35" t="s">
        <v>44</v>
      </c>
      <c r="I4" s="36" t="s">
        <v>45</v>
      </c>
      <c r="J4" s="72" t="s">
        <v>23</v>
      </c>
      <c r="K4" s="72" t="s">
        <v>24</v>
      </c>
    </row>
    <row r="5" spans="1:11" ht="25.5" customHeight="1">
      <c r="A5" s="73" t="s">
        <v>7</v>
      </c>
      <c r="B5" s="38">
        <f>'[2]ไฟฟ้า-สนม.'!F5</f>
        <v>17332.448999999997</v>
      </c>
      <c r="C5" s="39">
        <f>'ไฟฟ้า-สนม.'!E5</f>
        <v>17760.69</v>
      </c>
      <c r="D5" s="40">
        <f aca="true" t="shared" si="0" ref="D5:D10">B5-(B5*10%)</f>
        <v>15599.204099999997</v>
      </c>
      <c r="E5" s="67">
        <f>(C5-B5)*100/B5</f>
        <v>2.470747209468217</v>
      </c>
      <c r="F5" s="79">
        <f>C5-B5</f>
        <v>428.2410000000018</v>
      </c>
      <c r="G5" s="38">
        <f>'[2]ไฟฟ้า-สนม.'!H5</f>
        <v>86.66224499999998</v>
      </c>
      <c r="H5" s="39">
        <f>'ไฟฟ้า-สนม.'!G5</f>
        <v>88.80345</v>
      </c>
      <c r="I5" s="40">
        <f aca="true" t="shared" si="1" ref="I5:I17">G5-(G5*10%)</f>
        <v>77.99602049999999</v>
      </c>
      <c r="J5" s="84">
        <f aca="true" t="shared" si="2" ref="J5:J10">(H5-I5)*100/I5</f>
        <v>13.856385788298025</v>
      </c>
      <c r="K5" s="71">
        <f aca="true" t="shared" si="3" ref="K5:K10">H5-I5</f>
        <v>10.807429500000012</v>
      </c>
    </row>
    <row r="6" spans="1:11" ht="25.5" customHeight="1">
      <c r="A6" s="73" t="s">
        <v>8</v>
      </c>
      <c r="B6" s="38">
        <f>'[2]ไฟฟ้า-สนม.'!F6</f>
        <v>17483.208</v>
      </c>
      <c r="C6" s="39">
        <f>'ไฟฟ้า-สนม.'!E6</f>
        <v>19914.97</v>
      </c>
      <c r="D6" s="40">
        <f t="shared" si="0"/>
        <v>15734.8872</v>
      </c>
      <c r="E6" s="67">
        <f aca="true" t="shared" si="4" ref="E6:E17">(C6-B6)*100/B6</f>
        <v>13.909129262776046</v>
      </c>
      <c r="F6" s="79">
        <f aca="true" t="shared" si="5" ref="F6:F17">C6-B6</f>
        <v>2431.7620000000024</v>
      </c>
      <c r="G6" s="38">
        <f>'[2]ไฟฟ้า-สนม.'!H6</f>
        <v>87.41604</v>
      </c>
      <c r="H6" s="39">
        <f>'ไฟฟ้า-สนม.'!G6</f>
        <v>99.57485000000001</v>
      </c>
      <c r="I6" s="40">
        <f t="shared" si="1"/>
        <v>78.674436</v>
      </c>
      <c r="J6" s="84">
        <f t="shared" si="2"/>
        <v>26.565699180862268</v>
      </c>
      <c r="K6" s="71">
        <f t="shared" si="3"/>
        <v>20.900414000000012</v>
      </c>
    </row>
    <row r="7" spans="1:11" ht="25.5" customHeight="1">
      <c r="A7" s="73" t="s">
        <v>9</v>
      </c>
      <c r="B7" s="38">
        <f>'[2]ไฟฟ้า-สนม.'!F7</f>
        <v>28317.249</v>
      </c>
      <c r="C7" s="39">
        <f>'ไฟฟ้า-สนม.'!E7</f>
        <v>31166.78</v>
      </c>
      <c r="D7" s="40">
        <f t="shared" si="0"/>
        <v>25485.5241</v>
      </c>
      <c r="E7" s="67">
        <f t="shared" si="4"/>
        <v>10.062880755118547</v>
      </c>
      <c r="F7" s="79">
        <f t="shared" si="5"/>
        <v>2849.530999999999</v>
      </c>
      <c r="G7" s="38">
        <f>'[2]ไฟฟ้า-สนม.'!H7</f>
        <v>141.586245</v>
      </c>
      <c r="H7" s="39">
        <f>'ไฟฟ้า-สนม.'!G7</f>
        <v>155.8339</v>
      </c>
      <c r="I7" s="40">
        <f t="shared" si="1"/>
        <v>127.42762049999999</v>
      </c>
      <c r="J7" s="84">
        <f t="shared" si="2"/>
        <v>22.29208972790951</v>
      </c>
      <c r="K7" s="71">
        <f t="shared" si="3"/>
        <v>28.40627950000001</v>
      </c>
    </row>
    <row r="8" spans="1:11" ht="25.5" customHeight="1">
      <c r="A8" s="73" t="s">
        <v>10</v>
      </c>
      <c r="B8" s="38">
        <f>'[2]ไฟฟ้า-สนม.'!F8</f>
        <v>33445.996999999996</v>
      </c>
      <c r="C8" s="39">
        <f>'ไฟฟ้า-สนม.'!E8</f>
        <v>24739.059999999998</v>
      </c>
      <c r="D8" s="40">
        <f t="shared" si="0"/>
        <v>30101.397299999997</v>
      </c>
      <c r="E8" s="126">
        <f t="shared" si="4"/>
        <v>-26.032822403231094</v>
      </c>
      <c r="F8" s="127">
        <f t="shared" si="5"/>
        <v>-8706.936999999998</v>
      </c>
      <c r="G8" s="38">
        <f>'[2]ไฟฟ้า-สนม.'!H8</f>
        <v>167.22998499999997</v>
      </c>
      <c r="H8" s="39">
        <f>'ไฟฟ้า-สนม.'!G8</f>
        <v>123.69529999999999</v>
      </c>
      <c r="I8" s="40">
        <f t="shared" si="1"/>
        <v>150.50698649999998</v>
      </c>
      <c r="J8" s="84">
        <f t="shared" si="2"/>
        <v>-17.814247114701214</v>
      </c>
      <c r="K8" s="71">
        <f t="shared" si="3"/>
        <v>-26.811686499999993</v>
      </c>
    </row>
    <row r="9" spans="1:11" ht="25.5" customHeight="1">
      <c r="A9" s="73" t="s">
        <v>11</v>
      </c>
      <c r="B9" s="38">
        <f>'[2]ไฟฟ้า-สนม.'!F9</f>
        <v>40888.7</v>
      </c>
      <c r="C9" s="39">
        <f>'ไฟฟ้า-สนม.'!E9</f>
        <v>29976.97</v>
      </c>
      <c r="D9" s="40">
        <f t="shared" si="0"/>
        <v>36799.829999999994</v>
      </c>
      <c r="E9" s="126">
        <f t="shared" si="4"/>
        <v>-26.68641947530735</v>
      </c>
      <c r="F9" s="127">
        <f t="shared" si="5"/>
        <v>-10911.729999999996</v>
      </c>
      <c r="G9" s="38">
        <f>'[2]ไฟฟ้า-สนม.'!H9</f>
        <v>204.44349999999997</v>
      </c>
      <c r="H9" s="39">
        <f>'ไฟฟ้า-สนม.'!G9</f>
        <v>149.88485</v>
      </c>
      <c r="I9" s="40">
        <f t="shared" si="1"/>
        <v>183.99915</v>
      </c>
      <c r="J9" s="84">
        <f t="shared" si="2"/>
        <v>-18.540466083674836</v>
      </c>
      <c r="K9" s="71">
        <f t="shared" si="3"/>
        <v>-34.114299999999986</v>
      </c>
    </row>
    <row r="10" spans="1:11" ht="25.5" customHeight="1">
      <c r="A10" s="73" t="s">
        <v>12</v>
      </c>
      <c r="B10" s="38">
        <f>'[2]ไฟฟ้า-สนม.'!F10</f>
        <v>38724.897</v>
      </c>
      <c r="C10" s="39">
        <f>'ไฟฟ้า-สนม.'!E10</f>
        <v>36356.19</v>
      </c>
      <c r="D10" s="40">
        <f t="shared" si="0"/>
        <v>34852.4073</v>
      </c>
      <c r="E10" s="126">
        <f t="shared" si="4"/>
        <v>-6.1167548102193665</v>
      </c>
      <c r="F10" s="127">
        <f t="shared" si="5"/>
        <v>-2368.706999999995</v>
      </c>
      <c r="G10" s="38">
        <f>'[2]ไฟฟ้า-สนม.'!H10</f>
        <v>193.624485</v>
      </c>
      <c r="H10" s="39">
        <f>'ไฟฟ้า-สนม.'!G10</f>
        <v>181.78095000000002</v>
      </c>
      <c r="I10" s="40">
        <f t="shared" si="1"/>
        <v>174.2620365</v>
      </c>
      <c r="J10" s="84">
        <f t="shared" si="2"/>
        <v>4.314716877534038</v>
      </c>
      <c r="K10" s="71">
        <f t="shared" si="3"/>
        <v>7.518913500000025</v>
      </c>
    </row>
    <row r="11" spans="1:11" ht="25.5" customHeight="1">
      <c r="A11" s="73" t="s">
        <v>13</v>
      </c>
      <c r="B11" s="38">
        <f>'[2]ไฟฟ้า-สนม.'!F11</f>
        <v>35399.367</v>
      </c>
      <c r="C11" s="39">
        <f>'ไฟฟ้า-สนม.'!E11</f>
        <v>32687.64</v>
      </c>
      <c r="D11" s="40">
        <f aca="true" t="shared" si="6" ref="D11:D17">B11-(B11*10%)</f>
        <v>31859.4303</v>
      </c>
      <c r="E11" s="126">
        <f t="shared" si="4"/>
        <v>-7.660382740742226</v>
      </c>
      <c r="F11" s="127">
        <f t="shared" si="5"/>
        <v>-2711.726999999999</v>
      </c>
      <c r="G11" s="38">
        <f>'[2]ไฟฟ้า-สนม.'!H11</f>
        <v>176.996835</v>
      </c>
      <c r="H11" s="39">
        <f>'ไฟฟ้า-สนม.'!G11</f>
        <v>163.4382</v>
      </c>
      <c r="I11" s="40">
        <f aca="true" t="shared" si="7" ref="I11:I16">G11-(G11*10%)</f>
        <v>159.2971515</v>
      </c>
      <c r="J11" s="85">
        <f>(H11-I11)*100/I11</f>
        <v>2.5995747325086236</v>
      </c>
      <c r="K11" s="74">
        <f>H11-I11</f>
        <v>4.141048499999982</v>
      </c>
    </row>
    <row r="12" spans="1:11" ht="25.5" customHeight="1">
      <c r="A12" s="73" t="s">
        <v>14</v>
      </c>
      <c r="B12" s="38">
        <f>'[2]ไฟฟ้า-สนม.'!F12</f>
        <v>31441.867</v>
      </c>
      <c r="C12" s="39">
        <f>'ไฟฟ้า-สนม.'!E12</f>
        <v>31836.920000000002</v>
      </c>
      <c r="D12" s="40">
        <f t="shared" si="6"/>
        <v>28297.6803</v>
      </c>
      <c r="E12" s="126">
        <f t="shared" si="4"/>
        <v>1.2564552861953253</v>
      </c>
      <c r="F12" s="127">
        <f t="shared" si="5"/>
        <v>395.0530000000035</v>
      </c>
      <c r="G12" s="38">
        <f>'[2]ไฟฟ้า-สนม.'!H12</f>
        <v>157.20933499999998</v>
      </c>
      <c r="H12" s="39">
        <f>'ไฟฟ้า-สนม.'!G12</f>
        <v>159.18460000000002</v>
      </c>
      <c r="I12" s="40">
        <f t="shared" si="7"/>
        <v>141.48840149999998</v>
      </c>
      <c r="J12" s="85">
        <f>(H12-I12)*100/I12</f>
        <v>12.507172540217043</v>
      </c>
      <c r="K12" s="74">
        <f>H12-I12</f>
        <v>17.696198500000037</v>
      </c>
    </row>
    <row r="13" spans="1:11" ht="25.5" customHeight="1">
      <c r="A13" s="73" t="s">
        <v>15</v>
      </c>
      <c r="B13" s="38">
        <f>'[2]ไฟฟ้า-สนม.'!F13</f>
        <v>30905.692000000003</v>
      </c>
      <c r="C13" s="39">
        <f>'ไฟฟ้า-สนม.'!E13</f>
        <v>32511.35</v>
      </c>
      <c r="D13" s="40">
        <f t="shared" si="6"/>
        <v>27815.1228</v>
      </c>
      <c r="E13" s="126">
        <f t="shared" si="4"/>
        <v>5.195347187178322</v>
      </c>
      <c r="F13" s="127">
        <f t="shared" si="5"/>
        <v>1605.6579999999958</v>
      </c>
      <c r="G13" s="38">
        <f>'[2]ไฟฟ้า-สนม.'!H13</f>
        <v>154.52846000000002</v>
      </c>
      <c r="H13" s="39">
        <f>'ไฟฟ้า-สนม.'!G13</f>
        <v>162.55675</v>
      </c>
      <c r="I13" s="40">
        <f t="shared" si="7"/>
        <v>139.07561400000003</v>
      </c>
      <c r="J13" s="85">
        <f>(H13-I13)*100/I13</f>
        <v>16.883719096864787</v>
      </c>
      <c r="K13" s="74">
        <f>H13-I13</f>
        <v>23.481135999999964</v>
      </c>
    </row>
    <row r="14" spans="1:11" ht="25.5" customHeight="1">
      <c r="A14" s="73" t="s">
        <v>16</v>
      </c>
      <c r="B14" s="38">
        <f>'[2]ไฟฟ้า-สนม.'!F14</f>
        <v>31030.025</v>
      </c>
      <c r="C14" s="39">
        <f>'ไฟฟ้า-สนม.'!E14</f>
        <v>25606.65</v>
      </c>
      <c r="D14" s="40">
        <f t="shared" si="6"/>
        <v>27927.0225</v>
      </c>
      <c r="E14" s="126">
        <f t="shared" si="4"/>
        <v>-17.47782994051729</v>
      </c>
      <c r="F14" s="127">
        <f t="shared" si="5"/>
        <v>-5423.375</v>
      </c>
      <c r="G14" s="38">
        <f>'[2]ไฟฟ้า-สนม.'!H14</f>
        <v>155.150125</v>
      </c>
      <c r="H14" s="39">
        <f>'ไฟฟ้า-สนม.'!G14</f>
        <v>128.03325</v>
      </c>
      <c r="I14" s="40">
        <f t="shared" si="7"/>
        <v>139.6351125</v>
      </c>
      <c r="J14" s="84"/>
      <c r="K14" s="71"/>
    </row>
    <row r="15" spans="1:11" ht="25.5" customHeight="1">
      <c r="A15" s="73" t="s">
        <v>17</v>
      </c>
      <c r="B15" s="38">
        <f>'[2]ไฟฟ้า-สนม.'!F15</f>
        <v>26458.39</v>
      </c>
      <c r="C15" s="39">
        <f>'ไฟฟ้า-สนม.'!E15</f>
        <v>27585.55</v>
      </c>
      <c r="D15" s="40">
        <f t="shared" si="6"/>
        <v>23812.551</v>
      </c>
      <c r="E15" s="67">
        <f t="shared" si="4"/>
        <v>4.260123159421265</v>
      </c>
      <c r="F15" s="79">
        <f t="shared" si="5"/>
        <v>1127.1599999999999</v>
      </c>
      <c r="G15" s="38">
        <f>'[2]ไฟฟ้า-สนม.'!H15</f>
        <v>132.29194999999999</v>
      </c>
      <c r="H15" s="39">
        <f>'ไฟฟ้า-สนม.'!G15</f>
        <v>137.92775</v>
      </c>
      <c r="I15" s="40">
        <f t="shared" si="7"/>
        <v>119.06275499999998</v>
      </c>
      <c r="J15" s="84"/>
      <c r="K15" s="71"/>
    </row>
    <row r="16" spans="1:11" ht="25.5" customHeight="1">
      <c r="A16" s="73" t="s">
        <v>18</v>
      </c>
      <c r="B16" s="38">
        <f>'[2]ไฟฟ้า-สนม.'!F16</f>
        <v>19581.143</v>
      </c>
      <c r="C16" s="39">
        <f>'ไฟฟ้า-สนม.'!E16</f>
        <v>18608.15</v>
      </c>
      <c r="D16" s="40">
        <f t="shared" si="6"/>
        <v>17623.0287</v>
      </c>
      <c r="E16" s="126">
        <f t="shared" si="4"/>
        <v>-4.969030663838156</v>
      </c>
      <c r="F16" s="79">
        <f t="shared" si="5"/>
        <v>-972.9929999999986</v>
      </c>
      <c r="G16" s="38">
        <f>'[2]ไฟฟ้า-สนม.'!H16</f>
        <v>97.905715</v>
      </c>
      <c r="H16" s="39">
        <f>'ไฟฟ้า-สนม.'!G16</f>
        <v>93.04075</v>
      </c>
      <c r="I16" s="40">
        <f t="shared" si="7"/>
        <v>88.1151435</v>
      </c>
      <c r="J16" s="84"/>
      <c r="K16" s="71"/>
    </row>
    <row r="17" spans="1:11" ht="25.5" customHeight="1">
      <c r="A17" s="41" t="s">
        <v>3</v>
      </c>
      <c r="B17" s="44">
        <f>SUM(B5:B16)</f>
        <v>351008.984</v>
      </c>
      <c r="C17" s="42">
        <f>SUM(C5:C16)</f>
        <v>328750.92000000004</v>
      </c>
      <c r="D17" s="43">
        <f t="shared" si="6"/>
        <v>315908.0856</v>
      </c>
      <c r="E17" s="131">
        <f t="shared" si="4"/>
        <v>-6.341166469972734</v>
      </c>
      <c r="F17" s="127">
        <f t="shared" si="5"/>
        <v>-22258.063999999955</v>
      </c>
      <c r="G17" s="44">
        <f>SUM(G5:G16)</f>
        <v>1755.0449199999998</v>
      </c>
      <c r="H17" s="42">
        <f>SUM(H5:H16)</f>
        <v>1643.7546000000002</v>
      </c>
      <c r="I17" s="43">
        <f t="shared" si="1"/>
        <v>1579.5404279999998</v>
      </c>
      <c r="J17" s="84">
        <f>(H17-I17)*100/I17</f>
        <v>4.0653705889191984</v>
      </c>
      <c r="K17" s="71">
        <f>H17-I17</f>
        <v>64.21417200000042</v>
      </c>
    </row>
    <row r="18" spans="1:11" ht="25.5" customHeight="1">
      <c r="A18" s="132" t="s">
        <v>49</v>
      </c>
      <c r="B18" s="133"/>
      <c r="C18" s="129">
        <f>(C17/B17)*100-100</f>
        <v>-6.341166469972734</v>
      </c>
      <c r="D18" s="130" t="s">
        <v>50</v>
      </c>
      <c r="E18" s="134"/>
      <c r="F18" s="135"/>
      <c r="G18" s="135"/>
      <c r="H18" s="135"/>
      <c r="I18" s="136"/>
      <c r="J18" s="86" t="s">
        <v>20</v>
      </c>
      <c r="K18" s="70" t="s">
        <v>20</v>
      </c>
    </row>
    <row r="19" spans="1:11" ht="25.5" customHeight="1">
      <c r="A19" s="45"/>
      <c r="B19" s="46"/>
      <c r="C19" s="47"/>
      <c r="D19" s="47"/>
      <c r="E19" s="69"/>
      <c r="F19" s="80"/>
      <c r="G19" s="47"/>
      <c r="H19" s="47"/>
      <c r="I19" s="47"/>
      <c r="J19" s="69"/>
      <c r="K19" s="80"/>
    </row>
    <row r="20" spans="1:11" ht="25.5" customHeight="1">
      <c r="A20" s="48"/>
      <c r="B20" s="49"/>
      <c r="C20" s="49"/>
      <c r="D20" s="49"/>
      <c r="E20" s="49"/>
      <c r="F20" s="81"/>
      <c r="G20" s="49"/>
      <c r="H20" s="48"/>
      <c r="I20" s="49"/>
      <c r="J20" s="49"/>
      <c r="K20" s="81"/>
    </row>
    <row r="21" spans="1:11" ht="25.5" customHeight="1">
      <c r="A21" s="48"/>
      <c r="B21" s="49"/>
      <c r="C21" s="49"/>
      <c r="D21" s="49"/>
      <c r="E21" s="49"/>
      <c r="F21" s="81"/>
      <c r="G21" s="49"/>
      <c r="H21" s="48"/>
      <c r="I21" s="49"/>
      <c r="J21" s="49"/>
      <c r="K21" s="81"/>
    </row>
    <row r="22" spans="1:11" ht="25.5" customHeight="1">
      <c r="A22" s="48"/>
      <c r="B22" s="49"/>
      <c r="C22" s="49"/>
      <c r="D22" s="49"/>
      <c r="E22" s="49"/>
      <c r="F22" s="81"/>
      <c r="G22" s="49"/>
      <c r="H22" s="48"/>
      <c r="I22" s="49"/>
      <c r="J22" s="49"/>
      <c r="K22" s="81"/>
    </row>
    <row r="23" spans="1:11" ht="25.5" customHeight="1">
      <c r="A23" s="48"/>
      <c r="B23" s="49"/>
      <c r="C23" s="49"/>
      <c r="D23" s="49"/>
      <c r="E23" s="49"/>
      <c r="F23" s="81"/>
      <c r="G23" s="49"/>
      <c r="H23" s="48"/>
      <c r="I23" s="49"/>
      <c r="J23" s="49"/>
      <c r="K23" s="81"/>
    </row>
    <row r="24" spans="1:11" ht="25.5" customHeight="1">
      <c r="A24" s="48"/>
      <c r="B24" s="49"/>
      <c r="C24" s="49"/>
      <c r="D24" s="49"/>
      <c r="E24" s="49"/>
      <c r="F24" s="81"/>
      <c r="G24" s="49"/>
      <c r="H24" s="48"/>
      <c r="I24" s="49"/>
      <c r="J24" s="49"/>
      <c r="K24" s="81"/>
    </row>
    <row r="25" spans="1:11" ht="25.5" customHeight="1">
      <c r="A25" s="48"/>
      <c r="B25" s="49"/>
      <c r="C25" s="49"/>
      <c r="D25" s="49"/>
      <c r="E25" s="49"/>
      <c r="F25" s="81"/>
      <c r="G25" s="49"/>
      <c r="H25" s="48"/>
      <c r="I25" s="49"/>
      <c r="J25" s="49"/>
      <c r="K25" s="81"/>
    </row>
    <row r="26" spans="1:11" ht="25.5" customHeight="1">
      <c r="A26" s="48"/>
      <c r="B26" s="49"/>
      <c r="C26" s="49"/>
      <c r="D26" s="49"/>
      <c r="E26" s="49"/>
      <c r="F26" s="81"/>
      <c r="G26" s="49"/>
      <c r="H26" s="48"/>
      <c r="I26" s="49"/>
      <c r="J26" s="49"/>
      <c r="K26" s="81"/>
    </row>
    <row r="27" spans="1:11" ht="25.5" customHeight="1">
      <c r="A27" s="48"/>
      <c r="B27" s="49"/>
      <c r="C27" s="49"/>
      <c r="D27" s="49"/>
      <c r="E27" s="49"/>
      <c r="F27" s="81"/>
      <c r="G27" s="49"/>
      <c r="H27" s="48"/>
      <c r="I27" s="49"/>
      <c r="J27" s="49"/>
      <c r="K27" s="81"/>
    </row>
    <row r="28" spans="1:11" ht="25.5" customHeight="1">
      <c r="A28" s="48"/>
      <c r="B28" s="49"/>
      <c r="C28" s="49"/>
      <c r="D28" s="49"/>
      <c r="E28" s="49"/>
      <c r="F28" s="81"/>
      <c r="G28" s="49"/>
      <c r="H28" s="48"/>
      <c r="I28" s="49"/>
      <c r="J28" s="49"/>
      <c r="K28" s="81"/>
    </row>
    <row r="29" spans="1:11" ht="25.5" customHeight="1">
      <c r="A29" s="48"/>
      <c r="B29" s="49"/>
      <c r="C29" s="49"/>
      <c r="D29" s="49"/>
      <c r="E29" s="49"/>
      <c r="F29" s="81"/>
      <c r="G29" s="49"/>
      <c r="H29" s="48"/>
      <c r="I29" s="49"/>
      <c r="J29" s="49"/>
      <c r="K29" s="81"/>
    </row>
    <row r="30" spans="1:11" ht="25.5" customHeight="1">
      <c r="A30" s="48"/>
      <c r="B30" s="49"/>
      <c r="C30" s="49"/>
      <c r="D30" s="49"/>
      <c r="E30" s="49"/>
      <c r="F30" s="81"/>
      <c r="G30" s="49"/>
      <c r="H30" s="48"/>
      <c r="I30" s="49"/>
      <c r="J30" s="49"/>
      <c r="K30" s="81"/>
    </row>
    <row r="31" spans="1:11" ht="25.5" customHeight="1">
      <c r="A31" s="48"/>
      <c r="B31" s="49"/>
      <c r="C31" s="49"/>
      <c r="D31" s="49"/>
      <c r="E31" s="49"/>
      <c r="F31" s="81"/>
      <c r="G31" s="49"/>
      <c r="H31" s="48"/>
      <c r="I31" s="49"/>
      <c r="J31" s="49"/>
      <c r="K31" s="81"/>
    </row>
    <row r="32" spans="1:11" ht="25.5" customHeight="1">
      <c r="A32" s="32"/>
      <c r="B32" s="49"/>
      <c r="C32" s="49"/>
      <c r="D32" s="49"/>
      <c r="E32" s="49"/>
      <c r="F32" s="81"/>
      <c r="G32" s="49"/>
      <c r="H32" s="48"/>
      <c r="I32" s="49"/>
      <c r="J32" s="49"/>
      <c r="K32" s="81"/>
    </row>
    <row r="33" spans="1:11" ht="25.5" customHeight="1">
      <c r="A33" s="48"/>
      <c r="B33" s="48"/>
      <c r="C33" s="48"/>
      <c r="D33" s="48"/>
      <c r="E33" s="48"/>
      <c r="F33" s="82"/>
      <c r="G33" s="48"/>
      <c r="H33" s="48"/>
      <c r="I33" s="48"/>
      <c r="J33" s="48"/>
      <c r="K33" s="82"/>
    </row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</sheetData>
  <sheetProtection/>
  <mergeCells count="2">
    <mergeCell ref="A18:B18"/>
    <mergeCell ref="E18:I1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2022-01-18T07:04:43Z</cp:lastPrinted>
  <dcterms:created xsi:type="dcterms:W3CDTF">2011-12-16T04:29:53Z</dcterms:created>
  <dcterms:modified xsi:type="dcterms:W3CDTF">2022-06-06T07:30:22Z</dcterms:modified>
  <cp:category/>
  <cp:version/>
  <cp:contentType/>
  <cp:contentStatus/>
</cp:coreProperties>
</file>