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Green office Maejo Universty สนอ.2017\สำนักงานมหาวิทยาลัย  Green Office 67 (หมวด 3)\"/>
    </mc:Choice>
  </mc:AlternateContent>
  <bookViews>
    <workbookView xWindow="-108" yWindow="-108" windowWidth="19416" windowHeight="10416" tabRatio="619"/>
  </bookViews>
  <sheets>
    <sheet name="สรุปการคำนวณ ปี 2567" sheetId="1" r:id="rId1"/>
    <sheet name="สรุปการคำนวณ ปีฐาน" sheetId="8" r:id="rId2"/>
    <sheet name="CH4จากseptic tank" sheetId="4" r:id="rId3"/>
    <sheet name="CH4จากบ่อบำบัดไม่เติมอากาศ " sheetId="5" r:id="rId4"/>
    <sheet name="EF TGO AR5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0" localSheetId="4">#REF!</definedName>
    <definedName name="\0" localSheetId="1">#REF!</definedName>
    <definedName name="\0">#REF!</definedName>
    <definedName name="\a" localSheetId="4">#REF!</definedName>
    <definedName name="\a">#REF!</definedName>
    <definedName name="\b" localSheetId="4">#REF!</definedName>
    <definedName name="\b">#REF!</definedName>
    <definedName name="\c" localSheetId="4">#REF!</definedName>
    <definedName name="\c">#REF!</definedName>
    <definedName name="\d" localSheetId="4">#REF!</definedName>
    <definedName name="\d">#REF!</definedName>
    <definedName name="\e" localSheetId="4">#REF!</definedName>
    <definedName name="\e">#REF!</definedName>
    <definedName name="\f" localSheetId="4">#REF!</definedName>
    <definedName name="\f">#REF!</definedName>
    <definedName name="\g" localSheetId="4">#REF!</definedName>
    <definedName name="\g">#REF!</definedName>
    <definedName name="\h" localSheetId="4">#REF!</definedName>
    <definedName name="\h">#REF!</definedName>
    <definedName name="\i" localSheetId="4">#REF!</definedName>
    <definedName name="\i">#REF!</definedName>
    <definedName name="\j" localSheetId="4">#REF!</definedName>
    <definedName name="\j">#REF!</definedName>
    <definedName name="\p" localSheetId="4">#REF!</definedName>
    <definedName name="\p">#REF!</definedName>
    <definedName name="\s" localSheetId="4">#REF!</definedName>
    <definedName name="\s">#REF!</definedName>
    <definedName name="\x" localSheetId="4">#REF!</definedName>
    <definedName name="\x">#REF!</definedName>
    <definedName name="\z" localSheetId="4">#REF!</definedName>
    <definedName name="\z">#REF!</definedName>
    <definedName name="___xlnm.Print_Area_11">"#N/A"</definedName>
    <definedName name="___xlnm.Print_Titles_14">#N/A</definedName>
    <definedName name="___xlnm.Print_Titles_14_1">#N/A</definedName>
    <definedName name="___xlnm.Print_Titles_14_2">#N/A</definedName>
    <definedName name="__shared_2_0_0">"#REF!*#REF!/1000"</definedName>
    <definedName name="__shared_2_0_0_1">"#REF!*#REF!/1000"</definedName>
    <definedName name="__shared_2_0_1">("#REF!*#REF!)/1000")</definedName>
    <definedName name="__shared_2_0_1_1">("#REF!*#REF!)/1000")</definedName>
    <definedName name="__shared_2_0_2">("#REF!*#REF!)/1000")</definedName>
    <definedName name="__shared_2_0_2_1">("#REF!*#REF!)/1000")</definedName>
    <definedName name="__shared_2_0_3">("#REF!*#REF!)/1000")</definedName>
    <definedName name="__shared_2_0_3_1">("#REF!*#REF!)/1000")</definedName>
    <definedName name="__shared_2_0_4">("#REF!*#REF!)/1000")</definedName>
    <definedName name="__shared_2_0_4_1">("#REF!*#REF!)/1000")</definedName>
    <definedName name="__shared_3_0_0">SUM("#REF!)")</definedName>
    <definedName name="__shared_3_0_0_1">SUM("#REF!)")</definedName>
    <definedName name="__xlnm.Print_Area_11">"#N/A"</definedName>
    <definedName name="__xlnm.Print_Titles_1">"#REF!"</definedName>
    <definedName name="__xlnm.Print_Titles_1_1">"#REF!"</definedName>
    <definedName name="__xlnm.Print_Titles_1_2">"#REF!"</definedName>
    <definedName name="__xlnm.Print_Titles_1_3">"#REF!"</definedName>
    <definedName name="__xlnm.Print_Titles_1_4">"#REF!"</definedName>
    <definedName name="__xlnm.Print_Titles_1_5">"#REF!"</definedName>
    <definedName name="__xlnm.Print_Titles_2">([1]PAPER!$A:$U,[1]PAPER!$1:$5)</definedName>
    <definedName name="A" localSheetId="4">#REF!</definedName>
    <definedName name="A">#REF!</definedName>
    <definedName name="B" localSheetId="4">#REF!</definedName>
    <definedName name="B">#REF!</definedName>
    <definedName name="BTU" localSheetId="4">[2]ม.ค.!$C$2</definedName>
    <definedName name="BTU">[3]ม.ค.!$C$2</definedName>
    <definedName name="BTU_16" localSheetId="4">#REF!</definedName>
    <definedName name="BTU_16">#REF!</definedName>
    <definedName name="BTU_17" localSheetId="4">#REF!</definedName>
    <definedName name="BTU_17">#REF!</definedName>
    <definedName name="BTU_18" localSheetId="4">#REF!</definedName>
    <definedName name="BTU_18">#REF!</definedName>
    <definedName name="BTU_19" localSheetId="4">#REF!</definedName>
    <definedName name="BTU_19">#REF!</definedName>
    <definedName name="BTU_20" localSheetId="4">#REF!</definedName>
    <definedName name="BTU_20">#REF!</definedName>
    <definedName name="BTU_21" localSheetId="4">#REF!</definedName>
    <definedName name="BTU_21">#REF!</definedName>
    <definedName name="BTU_22" localSheetId="4">#REF!</definedName>
    <definedName name="BTU_22">#REF!</definedName>
    <definedName name="BTU_23" localSheetId="4">#REF!</definedName>
    <definedName name="BTU_23">#REF!</definedName>
    <definedName name="BTU_24" localSheetId="4">#REF!</definedName>
    <definedName name="BTU_24">#REF!</definedName>
    <definedName name="BTU_25" localSheetId="4">#REF!</definedName>
    <definedName name="BTU_25">#REF!</definedName>
    <definedName name="BTU_26" localSheetId="4">#REF!</definedName>
    <definedName name="BTU_26">#REF!</definedName>
    <definedName name="C_" localSheetId="4">#REF!</definedName>
    <definedName name="C_">#REF!</definedName>
    <definedName name="Cal_16" localSheetId="4">#REF!</definedName>
    <definedName name="Cal_16">#REF!</definedName>
    <definedName name="Cal_17" localSheetId="4">#REF!</definedName>
    <definedName name="Cal_17">#REF!</definedName>
    <definedName name="Cal_18" localSheetId="4">#REF!</definedName>
    <definedName name="Cal_18">#REF!</definedName>
    <definedName name="Cal_19" localSheetId="4">#REF!</definedName>
    <definedName name="Cal_19">#REF!</definedName>
    <definedName name="Cal_20" localSheetId="4">#REF!</definedName>
    <definedName name="Cal_20">#REF!</definedName>
    <definedName name="Cal_21" localSheetId="4">#REF!</definedName>
    <definedName name="Cal_21">#REF!</definedName>
    <definedName name="Cal_22" localSheetId="4">#REF!</definedName>
    <definedName name="Cal_22">#REF!</definedName>
    <definedName name="Cal_23" localSheetId="4">#REF!</definedName>
    <definedName name="Cal_23">#REF!</definedName>
    <definedName name="Cal_24" localSheetId="4">#REF!</definedName>
    <definedName name="Cal_24">#REF!</definedName>
    <definedName name="Cal_25" localSheetId="4">#REF!</definedName>
    <definedName name="Cal_25">#REF!</definedName>
    <definedName name="Cal_26" localSheetId="4">#REF!</definedName>
    <definedName name="Cal_26">#REF!</definedName>
    <definedName name="CAT" localSheetId="4">#REF!</definedName>
    <definedName name="CAT">#REF!</definedName>
    <definedName name="D" localSheetId="4">#REF!</definedName>
    <definedName name="D">#REF!</definedName>
    <definedName name="DOG" localSheetId="4">#REF!</definedName>
    <definedName name="DOG">#REF!</definedName>
    <definedName name="E" localSheetId="4">#REF!</definedName>
    <definedName name="E">#REF!</definedName>
    <definedName name="Ein" localSheetId="4">#REF!</definedName>
    <definedName name="Ein">#REF!</definedName>
    <definedName name="Eout" localSheetId="4">#REF!</definedName>
    <definedName name="Eout">#REF!</definedName>
    <definedName name="Excel_BuiltIn__FilterDatabase">"#REF!"</definedName>
    <definedName name="Excel_BuiltIn__FilterDatabase_1">"#REF!"</definedName>
    <definedName name="Excel_BuiltIn__FilterDatabase_2">"#REF!"</definedName>
    <definedName name="Excel_BuiltIn__FilterDatabase_3">"#REF!"</definedName>
    <definedName name="Excel_BuiltIn_Print_Area_1">"#REF!"</definedName>
    <definedName name="Excel_BuiltIn_Print_Area_1_1">"#REF!"</definedName>
    <definedName name="Excel_BuiltIn_Print_Area_1_2">"#REF!"</definedName>
    <definedName name="Excel_BuiltIn_Print_Area_1_3">"#REF!"</definedName>
    <definedName name="Excel_BuiltIn_Print_Area_1_4">"#REF!"</definedName>
    <definedName name="Excel_BuiltIn_Print_Area_1_5">"#REF!"</definedName>
    <definedName name="F" localSheetId="4">#REF!</definedName>
    <definedName name="F">#REF!</definedName>
    <definedName name="Fuel">'[4]ม_ค_ _2_'!#REF!</definedName>
    <definedName name="Fuel_10">'[4]ก_ค_ _2_'!#REF!</definedName>
    <definedName name="Fuel_11">'[4]ส_ค_ _2_'!#REF!</definedName>
    <definedName name="Fuel_12">'[4]ก_ย_ _2_'!#REF!</definedName>
    <definedName name="Fuel_13">'[4]ต_ค_ _2_'!#REF!</definedName>
    <definedName name="Fuel_14">'[4]พ_ย_ _2_'!#REF!</definedName>
    <definedName name="Fuel_15">'[4]ธ_ค_ _2_'!#REF!</definedName>
    <definedName name="Fuel_16" localSheetId="4">#REF!</definedName>
    <definedName name="Fuel_16">#REF!</definedName>
    <definedName name="Fuel_17" localSheetId="4">#REF!</definedName>
    <definedName name="Fuel_17">#REF!</definedName>
    <definedName name="Fuel_18" localSheetId="4">#REF!</definedName>
    <definedName name="Fuel_18">#REF!</definedName>
    <definedName name="Fuel_19" localSheetId="4">#REF!</definedName>
    <definedName name="Fuel_19">#REF!</definedName>
    <definedName name="Fuel_20" localSheetId="4">#REF!</definedName>
    <definedName name="Fuel_20">#REF!</definedName>
    <definedName name="Fuel_21" localSheetId="4">#REF!</definedName>
    <definedName name="Fuel_21">#REF!</definedName>
    <definedName name="Fuel_22" localSheetId="4">#REF!</definedName>
    <definedName name="Fuel_22">#REF!</definedName>
    <definedName name="Fuel_23" localSheetId="4">#REF!</definedName>
    <definedName name="Fuel_23">#REF!</definedName>
    <definedName name="Fuel_24" localSheetId="4">#REF!</definedName>
    <definedName name="Fuel_24">#REF!</definedName>
    <definedName name="Fuel_25" localSheetId="4">#REF!</definedName>
    <definedName name="Fuel_25">#REF!</definedName>
    <definedName name="Fuel_26" localSheetId="4">#REF!</definedName>
    <definedName name="Fuel_26">#REF!</definedName>
    <definedName name="Fuel_5">'[4]ก_พ_ _2_'!#REF!</definedName>
    <definedName name="Fuel_6">'[4]ม___ค_ _2_'!#REF!</definedName>
    <definedName name="Fuel_7">'[4]เม_ย_ _2_'!#REF!</definedName>
    <definedName name="Fuel_8">'[4]พ_ค_ _2_'!#REF!</definedName>
    <definedName name="Fuel_9">'[4]ม__ย_ _2_'!#REF!</definedName>
    <definedName name="Fuel_i_10">'[4]ก_ค_ _2_'!#REF!</definedName>
    <definedName name="Fuel_i_11">'[4]ส_ค_ _2_'!#REF!</definedName>
    <definedName name="Fuel_i_12">'[4]ก_ย_ _2_'!#REF!</definedName>
    <definedName name="Fuel_i_13">'[4]ต_ค_ _2_'!#REF!</definedName>
    <definedName name="Fuel_i_14">'[4]พ_ย_ _2_'!#REF!</definedName>
    <definedName name="Fuel_i_15">'[4]ธ_ค_ _2_'!#REF!</definedName>
    <definedName name="Fuel_i_16" localSheetId="4">#REF!</definedName>
    <definedName name="Fuel_i_16">#REF!</definedName>
    <definedName name="Fuel_i_17" localSheetId="4">#REF!</definedName>
    <definedName name="Fuel_i_17">#REF!</definedName>
    <definedName name="Fuel_i_18" localSheetId="4">#REF!</definedName>
    <definedName name="Fuel_i_18">#REF!</definedName>
    <definedName name="Fuel_i_19" localSheetId="4">#REF!</definedName>
    <definedName name="Fuel_i_19">#REF!</definedName>
    <definedName name="Fuel_i_20" localSheetId="4">#REF!</definedName>
    <definedName name="Fuel_i_20">#REF!</definedName>
    <definedName name="Fuel_i_21" localSheetId="4">#REF!</definedName>
    <definedName name="Fuel_i_21">#REF!</definedName>
    <definedName name="Fuel_i_22" localSheetId="4">#REF!</definedName>
    <definedName name="Fuel_i_22">#REF!</definedName>
    <definedName name="Fuel_i_23" localSheetId="4">#REF!</definedName>
    <definedName name="Fuel_i_23">#REF!</definedName>
    <definedName name="Fuel_i_24" localSheetId="4">#REF!</definedName>
    <definedName name="Fuel_i_24">#REF!</definedName>
    <definedName name="Fuel_i_25" localSheetId="4">#REF!</definedName>
    <definedName name="Fuel_i_25">#REF!</definedName>
    <definedName name="Fuel_i_26" localSheetId="4">#REF!</definedName>
    <definedName name="Fuel_i_26">#REF!</definedName>
    <definedName name="Fuel_i_5">'[4]ก_พ_ _2_'!#REF!</definedName>
    <definedName name="Fuel_i_6">'[4]ม___ค_ _2_'!#REF!</definedName>
    <definedName name="Fuel_i_7">'[4]เม_ย_ _2_'!#REF!</definedName>
    <definedName name="Fuel_i_8">'[4]พ_ค_ _2_'!#REF!</definedName>
    <definedName name="Fuel_i_9">'[4]ม__ย_ _2_'!#REF!</definedName>
    <definedName name="Fuel_in" localSheetId="4">#REF!</definedName>
    <definedName name="Fuel_in">#REF!</definedName>
    <definedName name="FuelEnergy" localSheetId="4">#REF!</definedName>
    <definedName name="FuelEnergy">#REF!</definedName>
    <definedName name="G" localSheetId="4">#REF!</definedName>
    <definedName name="G">#REF!</definedName>
    <definedName name="Gross">'[4]ม_ค_ _2_'!#REF!</definedName>
    <definedName name="Gross_10">'[4]ก_ค_ _2_'!#REF!</definedName>
    <definedName name="Gross_11">'[4]ส_ค_ _2_'!#REF!</definedName>
    <definedName name="Gross_12">'[4]ก_ย_ _2_'!#REF!</definedName>
    <definedName name="Gross_13">'[4]ต_ค_ _2_'!#REF!</definedName>
    <definedName name="Gross_14">'[4]พ_ย_ _2_'!#REF!</definedName>
    <definedName name="Gross_15">'[4]ธ_ค_ _2_'!#REF!</definedName>
    <definedName name="Gross_16" localSheetId="4">#REF!</definedName>
    <definedName name="Gross_16">#REF!</definedName>
    <definedName name="Gross_17" localSheetId="4">#REF!</definedName>
    <definedName name="Gross_17">#REF!</definedName>
    <definedName name="Gross_18" localSheetId="4">#REF!</definedName>
    <definedName name="Gross_18">#REF!</definedName>
    <definedName name="Gross_19" localSheetId="4">#REF!</definedName>
    <definedName name="Gross_19">#REF!</definedName>
    <definedName name="Gross_20" localSheetId="4">#REF!</definedName>
    <definedName name="Gross_20">#REF!</definedName>
    <definedName name="Gross_21" localSheetId="4">#REF!</definedName>
    <definedName name="Gross_21">#REF!</definedName>
    <definedName name="Gross_22" localSheetId="4">#REF!</definedName>
    <definedName name="Gross_22">#REF!</definedName>
    <definedName name="Gross_23" localSheetId="4">#REF!</definedName>
    <definedName name="Gross_23">#REF!</definedName>
    <definedName name="Gross_24" localSheetId="4">#REF!</definedName>
    <definedName name="Gross_24">#REF!</definedName>
    <definedName name="Gross_25" localSheetId="4">#REF!</definedName>
    <definedName name="Gross_25">#REF!</definedName>
    <definedName name="Gross_26" localSheetId="4">#REF!</definedName>
    <definedName name="Gross_26">#REF!</definedName>
    <definedName name="Gross_5">'[4]ก_พ_ _2_'!#REF!</definedName>
    <definedName name="Gross_6">'[4]ม___ค_ _2_'!#REF!</definedName>
    <definedName name="Gross_7">'[4]เม_ย_ _2_'!#REF!</definedName>
    <definedName name="Gross_8">'[4]พ_ค_ _2_'!#REF!</definedName>
    <definedName name="Gross_9">'[4]ม__ย_ _2_'!#REF!</definedName>
    <definedName name="H" localSheetId="4">#REF!</definedName>
    <definedName name="H">#REF!</definedName>
    <definedName name="HEAD" localSheetId="4">#REF!</definedName>
    <definedName name="HEAD">#REF!</definedName>
    <definedName name="I" localSheetId="4">#REF!</definedName>
    <definedName name="I">#REF!</definedName>
    <definedName name="J" localSheetId="4">#REF!</definedName>
    <definedName name="J">#REF!</definedName>
    <definedName name="J._16" localSheetId="4">#REF!</definedName>
    <definedName name="J._16">#REF!</definedName>
    <definedName name="J._17" localSheetId="4">#REF!</definedName>
    <definedName name="J._17">#REF!</definedName>
    <definedName name="J._18" localSheetId="4">#REF!</definedName>
    <definedName name="J._18">#REF!</definedName>
    <definedName name="J._19" localSheetId="4">#REF!</definedName>
    <definedName name="J._19">#REF!</definedName>
    <definedName name="J._20" localSheetId="4">#REF!</definedName>
    <definedName name="J._20">#REF!</definedName>
    <definedName name="J._21" localSheetId="4">#REF!</definedName>
    <definedName name="J._21">#REF!</definedName>
    <definedName name="J._22" localSheetId="4">#REF!</definedName>
    <definedName name="J._22">#REF!</definedName>
    <definedName name="J._23" localSheetId="4">#REF!</definedName>
    <definedName name="J._23">#REF!</definedName>
    <definedName name="J._24" localSheetId="4">#REF!</definedName>
    <definedName name="J._24">#REF!</definedName>
    <definedName name="J._25" localSheetId="4">#REF!</definedName>
    <definedName name="J._25">#REF!</definedName>
    <definedName name="J._26" localSheetId="4">#REF!</definedName>
    <definedName name="J._26">#REF!</definedName>
    <definedName name="kJ" localSheetId="4">#REF!</definedName>
    <definedName name="kJ">#REF!</definedName>
    <definedName name="LHV" localSheetId="4">#REF!</definedName>
    <definedName name="LHV">#REF!</definedName>
    <definedName name="M" localSheetId="4">#REF!</definedName>
    <definedName name="M">#REF!</definedName>
    <definedName name="MONTHL1" localSheetId="4">#REF!</definedName>
    <definedName name="MONTHL1">#REF!</definedName>
    <definedName name="Net">'[4]ม_ค_ _2_'!#REF!</definedName>
    <definedName name="Net_10">'[4]ก_ค_ _2_'!#REF!</definedName>
    <definedName name="Net_11">'[4]ส_ค_ _2_'!#REF!</definedName>
    <definedName name="Net_12">'[4]ก_ย_ _2_'!#REF!</definedName>
    <definedName name="Net_13">'[4]ต_ค_ _2_'!#REF!</definedName>
    <definedName name="Net_14">'[4]พ_ย_ _2_'!#REF!</definedName>
    <definedName name="Net_15">'[4]ธ_ค_ _2_'!#REF!</definedName>
    <definedName name="Net_16" localSheetId="4">#REF!</definedName>
    <definedName name="Net_16">#REF!</definedName>
    <definedName name="Net_17" localSheetId="4">#REF!</definedName>
    <definedName name="Net_17">#REF!</definedName>
    <definedName name="Net_18" localSheetId="4">#REF!</definedName>
    <definedName name="Net_18">#REF!</definedName>
    <definedName name="Net_19" localSheetId="4">#REF!</definedName>
    <definedName name="Net_19">#REF!</definedName>
    <definedName name="Net_20" localSheetId="4">#REF!</definedName>
    <definedName name="Net_20">#REF!</definedName>
    <definedName name="Net_21" localSheetId="4">#REF!</definedName>
    <definedName name="Net_21">#REF!</definedName>
    <definedName name="Net_22" localSheetId="4">#REF!</definedName>
    <definedName name="Net_22">#REF!</definedName>
    <definedName name="Net_23" localSheetId="4">#REF!</definedName>
    <definedName name="Net_23">#REF!</definedName>
    <definedName name="Net_24" localSheetId="4">#REF!</definedName>
    <definedName name="Net_24">#REF!</definedName>
    <definedName name="Net_25" localSheetId="4">#REF!</definedName>
    <definedName name="Net_25">#REF!</definedName>
    <definedName name="Net_26" localSheetId="4">#REF!</definedName>
    <definedName name="Net_26">#REF!</definedName>
    <definedName name="Net_5">'[4]ก_พ_ _2_'!#REF!</definedName>
    <definedName name="Net_6">'[4]ม___ค_ _2_'!#REF!</definedName>
    <definedName name="Net_7">'[4]เม_ย_ _2_'!#REF!</definedName>
    <definedName name="Net_8">'[4]พ_ค_ _2_'!#REF!</definedName>
    <definedName name="Net_9">'[4]ม__ย_ _2_'!#REF!</definedName>
    <definedName name="PoEnergy" localSheetId="4">#REF!</definedName>
    <definedName name="PoEnergy">#REF!</definedName>
    <definedName name="Power_10">'[4]ก_ค_ _2_'!#REF!</definedName>
    <definedName name="Power_11">'[4]ส_ค_ _2_'!#REF!</definedName>
    <definedName name="Power_12">'[4]ก_ย_ _2_'!#REF!</definedName>
    <definedName name="Power_13">'[4]ต_ค_ _2_'!#REF!</definedName>
    <definedName name="Power_14">'[4]พ_ย_ _2_'!#REF!</definedName>
    <definedName name="Power_15">'[4]ธ_ค_ _2_'!#REF!</definedName>
    <definedName name="Power_16" localSheetId="4">#REF!</definedName>
    <definedName name="Power_16">#REF!</definedName>
    <definedName name="Power_17" localSheetId="4">#REF!</definedName>
    <definedName name="Power_17">#REF!</definedName>
    <definedName name="Power_18" localSheetId="4">#REF!</definedName>
    <definedName name="Power_18">#REF!</definedName>
    <definedName name="Power_19" localSheetId="4">#REF!</definedName>
    <definedName name="Power_19">#REF!</definedName>
    <definedName name="Power_20" localSheetId="4">#REF!</definedName>
    <definedName name="Power_20">#REF!</definedName>
    <definedName name="Power_21" localSheetId="4">#REF!</definedName>
    <definedName name="Power_21">#REF!</definedName>
    <definedName name="Power_22" localSheetId="4">#REF!</definedName>
    <definedName name="Power_22">#REF!</definedName>
    <definedName name="Power_23" localSheetId="4">#REF!</definedName>
    <definedName name="Power_23">#REF!</definedName>
    <definedName name="Power_24" localSheetId="4">#REF!</definedName>
    <definedName name="Power_24">#REF!</definedName>
    <definedName name="Power_25" localSheetId="4">#REF!</definedName>
    <definedName name="Power_25">#REF!</definedName>
    <definedName name="Power_26" localSheetId="4">#REF!</definedName>
    <definedName name="Power_26">#REF!</definedName>
    <definedName name="Power_5">'[4]ก_พ_ _2_'!#REF!</definedName>
    <definedName name="Power_6">'[4]ม___ค_ _2_'!#REF!</definedName>
    <definedName name="Power_7">'[4]เม_ย_ _2_'!#REF!</definedName>
    <definedName name="Power_8">'[4]พ_ค_ _2_'!#REF!</definedName>
    <definedName name="Power_9">'[4]ม__ย_ _2_'!#REF!</definedName>
    <definedName name="Power_i_10">'[4]ก_ค_ _2_'!#REF!</definedName>
    <definedName name="Power_i_11">'[4]ส_ค_ _2_'!#REF!</definedName>
    <definedName name="Power_i_12">'[4]ก_ย_ _2_'!#REF!</definedName>
    <definedName name="Power_i_13">'[4]ต_ค_ _2_'!#REF!</definedName>
    <definedName name="Power_i_14">'[4]พ_ย_ _2_'!#REF!</definedName>
    <definedName name="Power_i_15">'[4]ธ_ค_ _2_'!#REF!</definedName>
    <definedName name="Power_i_16" localSheetId="4">#REF!</definedName>
    <definedName name="Power_i_16">#REF!</definedName>
    <definedName name="Power_i_17" localSheetId="4">#REF!</definedName>
    <definedName name="Power_i_17">#REF!</definedName>
    <definedName name="Power_i_18" localSheetId="4">#REF!</definedName>
    <definedName name="Power_i_18">#REF!</definedName>
    <definedName name="Power_i_19" localSheetId="4">#REF!</definedName>
    <definedName name="Power_i_19">#REF!</definedName>
    <definedName name="Power_i_20" localSheetId="4">#REF!</definedName>
    <definedName name="Power_i_20">#REF!</definedName>
    <definedName name="Power_i_21" localSheetId="4">#REF!</definedName>
    <definedName name="Power_i_21">#REF!</definedName>
    <definedName name="Power_i_22" localSheetId="4">#REF!</definedName>
    <definedName name="Power_i_22">#REF!</definedName>
    <definedName name="Power_i_23" localSheetId="4">#REF!</definedName>
    <definedName name="Power_i_23">#REF!</definedName>
    <definedName name="Power_i_24" localSheetId="4">#REF!</definedName>
    <definedName name="Power_i_24">#REF!</definedName>
    <definedName name="Power_i_25" localSheetId="4">#REF!</definedName>
    <definedName name="Power_i_25">#REF!</definedName>
    <definedName name="Power_i_26" localSheetId="4">#REF!</definedName>
    <definedName name="Power_i_26">#REF!</definedName>
    <definedName name="Power_i_5">'[4]ก_พ_ _2_'!#REF!</definedName>
    <definedName name="Power_i_6">'[4]ม___ค_ _2_'!#REF!</definedName>
    <definedName name="Power_i_7">'[4]เม_ย_ _2_'!#REF!</definedName>
    <definedName name="Power_i_8">'[4]พ_ค_ _2_'!#REF!</definedName>
    <definedName name="Power_i_9">'[4]ม__ย_ _2_'!#REF!</definedName>
    <definedName name="Power_o">'[4]ม_ค_ _2_'!#REF!</definedName>
    <definedName name="Power_o_10">'[4]ก_ค_ _2_'!#REF!</definedName>
    <definedName name="Power_o_11">'[4]ส_ค_ _2_'!#REF!</definedName>
    <definedName name="Power_o_12">'[4]ก_ย_ _2_'!#REF!</definedName>
    <definedName name="Power_o_13">'[4]ต_ค_ _2_'!#REF!</definedName>
    <definedName name="Power_o_14">'[4]พ_ย_ _2_'!#REF!</definedName>
    <definedName name="Power_o_15">'[4]ธ_ค_ _2_'!#REF!</definedName>
    <definedName name="Power_o_16" localSheetId="4">#REF!</definedName>
    <definedName name="Power_o_16">#REF!</definedName>
    <definedName name="Power_o_17" localSheetId="4">#REF!</definedName>
    <definedName name="Power_o_17">#REF!</definedName>
    <definedName name="Power_o_18" localSheetId="4">#REF!</definedName>
    <definedName name="Power_o_18">#REF!</definedName>
    <definedName name="Power_o_19" localSheetId="4">#REF!</definedName>
    <definedName name="Power_o_19">#REF!</definedName>
    <definedName name="Power_o_20" localSheetId="4">#REF!</definedName>
    <definedName name="Power_o_20">#REF!</definedName>
    <definedName name="Power_o_21" localSheetId="4">#REF!</definedName>
    <definedName name="Power_o_21">#REF!</definedName>
    <definedName name="Power_o_22" localSheetId="4">#REF!</definedName>
    <definedName name="Power_o_22">#REF!</definedName>
    <definedName name="Power_o_23" localSheetId="4">#REF!</definedName>
    <definedName name="Power_o_23">#REF!</definedName>
    <definedName name="Power_o_24" localSheetId="4">#REF!</definedName>
    <definedName name="Power_o_24">#REF!</definedName>
    <definedName name="Power_o_25" localSheetId="4">#REF!</definedName>
    <definedName name="Power_o_25">#REF!</definedName>
    <definedName name="Power_o_26" localSheetId="4">#REF!</definedName>
    <definedName name="Power_o_26">#REF!</definedName>
    <definedName name="Power_o_5">'[4]ก_พ_ _2_'!#REF!</definedName>
    <definedName name="Power_o_6">'[4]ม___ค_ _2_'!#REF!</definedName>
    <definedName name="Power_o_7">'[4]เม_ย_ _2_'!#REF!</definedName>
    <definedName name="Power_o_8">'[4]พ_ค_ _2_'!#REF!</definedName>
    <definedName name="Power_o_9">'[4]ม__ย_ _2_'!#REF!</definedName>
    <definedName name="_xlnm.Print_Area" localSheetId="4">'EF TGO AR5'!$A$1:$L$128</definedName>
    <definedName name="_xlnm.Print_Area" localSheetId="0">'สรุปการคำนวณ ปี 2567'!$A$1:$AE$136</definedName>
    <definedName name="_xlnm.Print_Area" localSheetId="1">'สรุปการคำนวณ ปีฐาน'!$A$1:$AE$42</definedName>
    <definedName name="Print_Area_MI" localSheetId="4">#REF!</definedName>
    <definedName name="Print_Area_MI">#REF!</definedName>
    <definedName name="Serv" localSheetId="4">#REF!</definedName>
    <definedName name="Serv">#REF!</definedName>
    <definedName name="Servc" localSheetId="4">#REF!</definedName>
    <definedName name="Servc">#REF!</definedName>
    <definedName name="Service_10">'[4]ก_ค_ _2_'!#REF!</definedName>
    <definedName name="Service_11">'[4]ส_ค_ _2_'!#REF!</definedName>
    <definedName name="Service_12">'[4]ก_ย_ _2_'!#REF!</definedName>
    <definedName name="Service_13">'[4]ต_ค_ _2_'!#REF!</definedName>
    <definedName name="Service_14">'[4]พ_ย_ _2_'!#REF!</definedName>
    <definedName name="Service_15">'[4]ธ_ค_ _2_'!#REF!</definedName>
    <definedName name="Service_16" localSheetId="4">#REF!</definedName>
    <definedName name="Service_16">#REF!</definedName>
    <definedName name="Service_17" localSheetId="4">#REF!</definedName>
    <definedName name="Service_17">#REF!</definedName>
    <definedName name="Service_18" localSheetId="4">#REF!</definedName>
    <definedName name="Service_18">#REF!</definedName>
    <definedName name="Service_19" localSheetId="4">#REF!</definedName>
    <definedName name="Service_19">#REF!</definedName>
    <definedName name="Service_20" localSheetId="4">#REF!</definedName>
    <definedName name="Service_20">#REF!</definedName>
    <definedName name="Service_21" localSheetId="4">#REF!</definedName>
    <definedName name="Service_21">#REF!</definedName>
    <definedName name="Service_22" localSheetId="4">#REF!</definedName>
    <definedName name="Service_22">#REF!</definedName>
    <definedName name="Service_23" localSheetId="4">#REF!</definedName>
    <definedName name="Service_23">#REF!</definedName>
    <definedName name="Service_24" localSheetId="4">#REF!</definedName>
    <definedName name="Service_24">#REF!</definedName>
    <definedName name="Service_25" localSheetId="4">#REF!</definedName>
    <definedName name="Service_25">#REF!</definedName>
    <definedName name="Service_26" localSheetId="4">#REF!</definedName>
    <definedName name="Service_26">#REF!</definedName>
    <definedName name="Service_5">'[4]ก_พ_ _2_'!#REF!</definedName>
    <definedName name="Service_6">'[4]ม___ค_ _2_'!#REF!</definedName>
    <definedName name="Service_7">'[4]เม_ย_ _2_'!#REF!</definedName>
    <definedName name="Service_8">'[4]พ_ค_ _2_'!#REF!</definedName>
    <definedName name="Service_9">'[4]ม__ย_ _2_'!#REF!</definedName>
    <definedName name="ThEnergy" localSheetId="4">#REF!</definedName>
    <definedName name="ThEnergy">#REF!</definedName>
    <definedName name="Thermal">'[4]ม_ค_ _2_'!#REF!</definedName>
    <definedName name="Thermal_10">'[4]ก_ค_ _2_'!#REF!</definedName>
    <definedName name="Thermal_11">'[4]ส_ค_ _2_'!#REF!</definedName>
    <definedName name="Thermal_12">'[4]ก_ย_ _2_'!#REF!</definedName>
    <definedName name="Thermal_13">'[4]ต_ค_ _2_'!#REF!</definedName>
    <definedName name="Thermal_14">'[4]พ_ย_ _2_'!#REF!</definedName>
    <definedName name="Thermal_15">'[4]ธ_ค_ _2_'!#REF!</definedName>
    <definedName name="Thermal_16" localSheetId="4">#REF!</definedName>
    <definedName name="Thermal_16">#REF!</definedName>
    <definedName name="Thermal_17" localSheetId="4">#REF!</definedName>
    <definedName name="Thermal_17">#REF!</definedName>
    <definedName name="Thermal_18" localSheetId="4">#REF!</definedName>
    <definedName name="Thermal_18">#REF!</definedName>
    <definedName name="Thermal_19" localSheetId="4">#REF!</definedName>
    <definedName name="Thermal_19">#REF!</definedName>
    <definedName name="Thermal_20" localSheetId="4">#REF!</definedName>
    <definedName name="Thermal_20">#REF!</definedName>
    <definedName name="Thermal_21" localSheetId="4">#REF!</definedName>
    <definedName name="Thermal_21">#REF!</definedName>
    <definedName name="Thermal_22" localSheetId="4">#REF!</definedName>
    <definedName name="Thermal_22">#REF!</definedName>
    <definedName name="Thermal_23" localSheetId="4">#REF!</definedName>
    <definedName name="Thermal_23">#REF!</definedName>
    <definedName name="Thermal_24" localSheetId="4">#REF!</definedName>
    <definedName name="Thermal_24">#REF!</definedName>
    <definedName name="Thermal_25" localSheetId="4">#REF!</definedName>
    <definedName name="Thermal_25">#REF!</definedName>
    <definedName name="Thermal_26" localSheetId="4">#REF!</definedName>
    <definedName name="Thermal_26">#REF!</definedName>
    <definedName name="Thermal_5">'[4]ก_พ_ _2_'!#REF!</definedName>
    <definedName name="Thermal_6">'[4]ม___ค_ _2_'!#REF!</definedName>
    <definedName name="Thermal_7">'[4]เม_ย_ _2_'!#REF!</definedName>
    <definedName name="Thermal_8">'[4]พ_ค_ _2_'!#REF!</definedName>
    <definedName name="Thermal_9">'[4]ม__ย_ _2_'!#REF!</definedName>
    <definedName name="Thermal_i_10">'[4]ก_ค_ _2_'!#REF!</definedName>
    <definedName name="Thermal_i_11">'[4]ส_ค_ _2_'!#REF!</definedName>
    <definedName name="Thermal_i_12">'[4]ก_ย_ _2_'!#REF!</definedName>
    <definedName name="Thermal_i_13">'[4]ต_ค_ _2_'!#REF!</definedName>
    <definedName name="Thermal_i_14">'[4]พ_ย_ _2_'!#REF!</definedName>
    <definedName name="Thermal_i_15">'[4]ธ_ค_ _2_'!#REF!</definedName>
    <definedName name="Thermal_i_16" localSheetId="4">#REF!</definedName>
    <definedName name="Thermal_i_16">#REF!</definedName>
    <definedName name="Thermal_i_17" localSheetId="4">#REF!</definedName>
    <definedName name="Thermal_i_17">#REF!</definedName>
    <definedName name="Thermal_i_18" localSheetId="4">#REF!</definedName>
    <definedName name="Thermal_i_18">#REF!</definedName>
    <definedName name="Thermal_i_19" localSheetId="4">#REF!</definedName>
    <definedName name="Thermal_i_19">#REF!</definedName>
    <definedName name="Thermal_i_20" localSheetId="4">#REF!</definedName>
    <definedName name="Thermal_i_20">#REF!</definedName>
    <definedName name="Thermal_i_21" localSheetId="4">#REF!</definedName>
    <definedName name="Thermal_i_21">#REF!</definedName>
    <definedName name="Thermal_i_22" localSheetId="4">#REF!</definedName>
    <definedName name="Thermal_i_22">#REF!</definedName>
    <definedName name="Thermal_i_23" localSheetId="4">#REF!</definedName>
    <definedName name="Thermal_i_23">#REF!</definedName>
    <definedName name="Thermal_i_24" localSheetId="4">#REF!</definedName>
    <definedName name="Thermal_i_24">#REF!</definedName>
    <definedName name="Thermal_i_25" localSheetId="4">#REF!</definedName>
    <definedName name="Thermal_i_25">#REF!</definedName>
    <definedName name="Thermal_i_26" localSheetId="4">#REF!</definedName>
    <definedName name="Thermal_i_26">#REF!</definedName>
    <definedName name="Thermal_i_5">'[4]ก_พ_ _2_'!#REF!</definedName>
    <definedName name="Thermal_i_6">'[4]ม___ค_ _2_'!#REF!</definedName>
    <definedName name="Thermal_i_7">'[4]เม_ย_ _2_'!#REF!</definedName>
    <definedName name="Thermal_i_8">'[4]พ_ค_ _2_'!#REF!</definedName>
    <definedName name="Thermal_i_9">'[4]ม__ย_ _2_'!#REF!</definedName>
    <definedName name="Thermal_o">'[4]ม_ค_ _2_'!#REF!</definedName>
    <definedName name="Thermal_o_10">'[4]ก_ค_ _2_'!#REF!</definedName>
    <definedName name="Thermal_o_11">'[4]ส_ค_ _2_'!#REF!</definedName>
    <definedName name="Thermal_o_12">'[4]ก_ย_ _2_'!#REF!</definedName>
    <definedName name="Thermal_o_13">'[4]ต_ค_ _2_'!#REF!</definedName>
    <definedName name="Thermal_o_14">'[4]พ_ย_ _2_'!#REF!</definedName>
    <definedName name="Thermal_o_15">'[4]ธ_ค_ _2_'!#REF!</definedName>
    <definedName name="Thermal_o_16" localSheetId="4">#REF!</definedName>
    <definedName name="Thermal_o_16">#REF!</definedName>
    <definedName name="Thermal_o_17" localSheetId="4">#REF!</definedName>
    <definedName name="Thermal_o_17">#REF!</definedName>
    <definedName name="Thermal_o_18" localSheetId="4">#REF!</definedName>
    <definedName name="Thermal_o_18">#REF!</definedName>
    <definedName name="Thermal_o_19" localSheetId="4">#REF!</definedName>
    <definedName name="Thermal_o_19">#REF!</definedName>
    <definedName name="Thermal_o_20" localSheetId="4">#REF!</definedName>
    <definedName name="Thermal_o_20">#REF!</definedName>
    <definedName name="Thermal_o_21" localSheetId="4">#REF!</definedName>
    <definedName name="Thermal_o_21">#REF!</definedName>
    <definedName name="Thermal_o_22" localSheetId="4">#REF!</definedName>
    <definedName name="Thermal_o_22">#REF!</definedName>
    <definedName name="Thermal_o_23" localSheetId="4">#REF!</definedName>
    <definedName name="Thermal_o_23">#REF!</definedName>
    <definedName name="Thermal_o_24" localSheetId="4">#REF!</definedName>
    <definedName name="Thermal_o_24">#REF!</definedName>
    <definedName name="Thermal_o_25" localSheetId="4">#REF!</definedName>
    <definedName name="Thermal_o_25">#REF!</definedName>
    <definedName name="Thermal_o_26" localSheetId="4">#REF!</definedName>
    <definedName name="Thermal_o_26">#REF!</definedName>
    <definedName name="Thermal_o_5">'[4]ก_พ_ _2_'!#REF!</definedName>
    <definedName name="Thermal_o_6">'[4]ม___ค_ _2_'!#REF!</definedName>
    <definedName name="Thermal_o_7">'[4]เม_ย_ _2_'!#REF!</definedName>
    <definedName name="Thermal_o_8">'[4]พ_ค_ _2_'!#REF!</definedName>
    <definedName name="Thermal_o_9">'[4]ม__ย_ _2_'!#REF!</definedName>
    <definedName name="Tin" localSheetId="4">#REF!</definedName>
    <definedName name="Tin">#REF!</definedName>
    <definedName name="Tout" localSheetId="4">#REF!</definedName>
    <definedName name="Tout">#REF!</definedName>
    <definedName name="X" localSheetId="4">#REF!</definedName>
    <definedName name="X">#REF!</definedName>
    <definedName name="Y" localSheetId="4">#REF!</definedName>
    <definedName name="Y">#REF!</definedName>
    <definedName name="Z" localSheetId="4">#REF!</definedName>
    <definedName name="Z">#REF!</definedName>
    <definedName name="Z_BORDER" localSheetId="4">#REF!</definedName>
    <definedName name="Z_BORDER">#REF!</definedName>
    <definedName name="กนื่ก่ากดสส">#REF!</definedName>
    <definedName name="กิจกรรม">#REF!</definedName>
    <definedName name="กิจกรรม_v1">#REF!</definedName>
    <definedName name="จำนวนผู้โดยสาร">#REF!</definedName>
    <definedName name="น้ำ">#REF!</definedName>
    <definedName name="โส_1">'[4]ก_ย_ _2_'!#REF!</definedName>
  </definedNames>
  <calcPr calcId="162913"/>
</workbook>
</file>

<file path=xl/calcChain.xml><?xml version="1.0" encoding="utf-8"?>
<calcChain xmlns="http://schemas.openxmlformats.org/spreadsheetml/2006/main">
  <c r="O78" i="1" l="1"/>
  <c r="N78" i="1"/>
  <c r="M78" i="1"/>
  <c r="L78" i="1"/>
  <c r="K78" i="1"/>
  <c r="J78" i="1"/>
  <c r="I78" i="1"/>
  <c r="H78" i="1"/>
  <c r="Q78" i="1" s="1"/>
  <c r="G78" i="1"/>
  <c r="F78" i="1"/>
  <c r="E78" i="1"/>
  <c r="D78" i="1"/>
  <c r="P78" i="1" s="1"/>
  <c r="E83" i="1"/>
  <c r="P83" i="1"/>
  <c r="AB20" i="8" l="1"/>
  <c r="Z20" i="8"/>
  <c r="X20" i="8"/>
  <c r="V20" i="8"/>
  <c r="T20" i="8"/>
  <c r="R20" i="8"/>
  <c r="P20" i="8"/>
  <c r="N20" i="8"/>
  <c r="L20" i="8"/>
  <c r="J20" i="8"/>
  <c r="F20" i="8"/>
  <c r="H20" i="8"/>
  <c r="G12" i="1"/>
  <c r="T9" i="1"/>
  <c r="T8" i="1"/>
  <c r="W20" i="1" l="1"/>
  <c r="I20" i="1"/>
  <c r="AA20" i="1"/>
  <c r="AC20" i="1" l="1"/>
  <c r="Q20" i="1"/>
  <c r="O20" i="1"/>
  <c r="Y20" i="1"/>
  <c r="S20" i="1"/>
  <c r="U20" i="1"/>
  <c r="K20" i="1"/>
  <c r="M20" i="1"/>
  <c r="G20" i="1"/>
  <c r="AC23" i="1" l="1"/>
  <c r="AC21" i="1"/>
  <c r="AA13" i="1" l="1"/>
  <c r="AA12" i="1"/>
  <c r="AA23" i="1" l="1"/>
  <c r="AA21" i="1"/>
  <c r="Y23" i="1" l="1"/>
  <c r="Y21" i="1"/>
  <c r="Y13" i="1"/>
  <c r="Y12" i="1"/>
  <c r="O77" i="1" l="1"/>
  <c r="N77" i="1"/>
  <c r="M77" i="1"/>
  <c r="L77" i="1" l="1"/>
  <c r="K77" i="1"/>
  <c r="J77" i="1"/>
  <c r="I77" i="1"/>
  <c r="H77" i="1"/>
  <c r="G77" i="1"/>
  <c r="F77" i="1"/>
  <c r="E77" i="1"/>
  <c r="D77" i="1"/>
  <c r="AB24" i="8" l="1"/>
  <c r="Z24" i="8"/>
  <c r="X24" i="8"/>
  <c r="V24" i="8"/>
  <c r="T24" i="8"/>
  <c r="R24" i="8"/>
  <c r="P24" i="8"/>
  <c r="N24" i="8"/>
  <c r="L24" i="8"/>
  <c r="J24" i="8"/>
  <c r="H24" i="8"/>
  <c r="F24" i="8"/>
  <c r="AB23" i="8" l="1"/>
  <c r="Z23" i="8"/>
  <c r="X23" i="8"/>
  <c r="V23" i="8"/>
  <c r="T23" i="8"/>
  <c r="R23" i="8"/>
  <c r="P23" i="8"/>
  <c r="N23" i="8"/>
  <c r="L23" i="8"/>
  <c r="J23" i="8"/>
  <c r="H23" i="8"/>
  <c r="F23" i="8"/>
  <c r="W23" i="1"/>
  <c r="U23" i="1"/>
  <c r="S23" i="1"/>
  <c r="Q23" i="1"/>
  <c r="O23" i="1"/>
  <c r="AB21" i="8"/>
  <c r="Z21" i="8"/>
  <c r="X21" i="8"/>
  <c r="V21" i="8"/>
  <c r="T21" i="8"/>
  <c r="R21" i="8"/>
  <c r="P21" i="8"/>
  <c r="N21" i="8"/>
  <c r="L21" i="8"/>
  <c r="J21" i="8"/>
  <c r="H21" i="8"/>
  <c r="F21" i="8"/>
  <c r="W21" i="1"/>
  <c r="U21" i="1"/>
  <c r="S21" i="1"/>
  <c r="Q21" i="1"/>
  <c r="O21" i="1"/>
  <c r="AB13" i="8"/>
  <c r="Z13" i="8"/>
  <c r="X13" i="8"/>
  <c r="V13" i="8"/>
  <c r="T13" i="8"/>
  <c r="R13" i="8"/>
  <c r="P13" i="8"/>
  <c r="N13" i="8"/>
  <c r="L13" i="8"/>
  <c r="J13" i="8"/>
  <c r="H13" i="8"/>
  <c r="F13" i="8"/>
  <c r="AC13" i="1"/>
  <c r="W13" i="1"/>
  <c r="U13" i="1"/>
  <c r="S13" i="1"/>
  <c r="Q13" i="1"/>
  <c r="O13" i="1"/>
  <c r="AB12" i="8"/>
  <c r="Z12" i="8"/>
  <c r="X12" i="8"/>
  <c r="V12" i="8"/>
  <c r="T12" i="8"/>
  <c r="R12" i="8"/>
  <c r="P12" i="8"/>
  <c r="N12" i="8"/>
  <c r="L12" i="8"/>
  <c r="J12" i="8"/>
  <c r="H12" i="8"/>
  <c r="F12" i="8"/>
  <c r="AC12" i="1" l="1"/>
  <c r="W12" i="1"/>
  <c r="U12" i="1"/>
  <c r="S12" i="1"/>
  <c r="Q12" i="1"/>
  <c r="O12" i="1"/>
  <c r="M23" i="1" l="1"/>
  <c r="F3" i="5" s="1"/>
  <c r="K23" i="1"/>
  <c r="E3" i="5" s="1"/>
  <c r="I23" i="1"/>
  <c r="D3" i="5" s="1"/>
  <c r="G23" i="1"/>
  <c r="C3" i="5" s="1"/>
  <c r="M21" i="1"/>
  <c r="K21" i="1"/>
  <c r="I21" i="1"/>
  <c r="G21" i="1"/>
  <c r="M13" i="1"/>
  <c r="N13" i="1" s="1"/>
  <c r="K13" i="1"/>
  <c r="L13" i="1" s="1"/>
  <c r="I13" i="1"/>
  <c r="J13" i="1" s="1"/>
  <c r="G13" i="1"/>
  <c r="M12" i="1"/>
  <c r="N12" i="1" s="1"/>
  <c r="K12" i="1"/>
  <c r="L12" i="1" s="1"/>
  <c r="I12" i="1"/>
  <c r="J12" i="1" s="1"/>
  <c r="N3" i="5"/>
  <c r="M3" i="5"/>
  <c r="L3" i="5"/>
  <c r="K3" i="5"/>
  <c r="J3" i="5"/>
  <c r="I3" i="5"/>
  <c r="H3" i="5"/>
  <c r="G3" i="5"/>
  <c r="AC16" i="8"/>
  <c r="AA16" i="8"/>
  <c r="Y16" i="8"/>
  <c r="W16" i="8"/>
  <c r="U16" i="8"/>
  <c r="S16" i="8"/>
  <c r="Q16" i="8"/>
  <c r="O16" i="8"/>
  <c r="M16" i="8"/>
  <c r="K16" i="8"/>
  <c r="I16" i="8"/>
  <c r="G16" i="8"/>
  <c r="AC24" i="8"/>
  <c r="AA24" i="8"/>
  <c r="Y24" i="8"/>
  <c r="W24" i="8"/>
  <c r="U24" i="8"/>
  <c r="S24" i="8"/>
  <c r="Q24" i="8"/>
  <c r="O24" i="8"/>
  <c r="M24" i="8"/>
  <c r="K24" i="8"/>
  <c r="I24" i="8"/>
  <c r="G24" i="8"/>
  <c r="AC23" i="8"/>
  <c r="AA23" i="8"/>
  <c r="Y23" i="8"/>
  <c r="W23" i="8"/>
  <c r="U23" i="8"/>
  <c r="Q23" i="8"/>
  <c r="O23" i="8"/>
  <c r="M23" i="8"/>
  <c r="K23" i="8"/>
  <c r="I23" i="8"/>
  <c r="G23" i="8"/>
  <c r="AC22" i="8"/>
  <c r="AA22" i="8"/>
  <c r="Y22" i="8"/>
  <c r="W22" i="8"/>
  <c r="U22" i="8"/>
  <c r="S22" i="8"/>
  <c r="Q22" i="8"/>
  <c r="O22" i="8"/>
  <c r="M22" i="8"/>
  <c r="K22" i="8"/>
  <c r="I22" i="8"/>
  <c r="G22" i="8"/>
  <c r="AC21" i="8"/>
  <c r="AA21" i="8"/>
  <c r="Y21" i="8"/>
  <c r="W21" i="8"/>
  <c r="U21" i="8"/>
  <c r="S21" i="8"/>
  <c r="Q21" i="8"/>
  <c r="O21" i="8"/>
  <c r="M21" i="8"/>
  <c r="K21" i="8"/>
  <c r="I21" i="8"/>
  <c r="G21" i="8"/>
  <c r="AC20" i="8"/>
  <c r="AA20" i="8"/>
  <c r="Y20" i="8"/>
  <c r="W20" i="8"/>
  <c r="U20" i="8"/>
  <c r="S20" i="8"/>
  <c r="Q20" i="8"/>
  <c r="O20" i="8"/>
  <c r="M20" i="8"/>
  <c r="K20" i="8"/>
  <c r="I20" i="8"/>
  <c r="G20" i="8"/>
  <c r="AC13" i="8"/>
  <c r="AA13" i="8"/>
  <c r="Y13" i="8"/>
  <c r="W13" i="8"/>
  <c r="U13" i="8"/>
  <c r="S13" i="8"/>
  <c r="Q13" i="8"/>
  <c r="O13" i="8"/>
  <c r="M13" i="8"/>
  <c r="K13" i="8"/>
  <c r="I13" i="8"/>
  <c r="G13" i="8"/>
  <c r="AC12" i="8"/>
  <c r="AA12" i="8"/>
  <c r="Y12" i="8"/>
  <c r="W12" i="8"/>
  <c r="U12" i="8"/>
  <c r="S12" i="8"/>
  <c r="Q12" i="8"/>
  <c r="O12" i="8"/>
  <c r="M12" i="8"/>
  <c r="K12" i="8"/>
  <c r="I12" i="8"/>
  <c r="G12" i="8"/>
  <c r="O3" i="5" l="1"/>
  <c r="S23" i="8"/>
  <c r="AD23" i="8" s="1"/>
  <c r="D69" i="1"/>
  <c r="P77" i="1"/>
  <c r="Q77" i="1"/>
  <c r="AC25" i="8"/>
  <c r="AA25" i="8"/>
  <c r="Y25" i="8"/>
  <c r="W25" i="8"/>
  <c r="U25" i="8"/>
  <c r="S25" i="8"/>
  <c r="Q25" i="8"/>
  <c r="O25" i="8"/>
  <c r="M25" i="8"/>
  <c r="K25" i="8"/>
  <c r="I25" i="8"/>
  <c r="G25" i="8"/>
  <c r="AD24" i="8"/>
  <c r="AD22" i="8"/>
  <c r="AD21" i="8"/>
  <c r="AD20" i="8"/>
  <c r="C39" i="8" s="1"/>
  <c r="D40" i="1" s="1"/>
  <c r="AC19" i="8"/>
  <c r="AA19" i="8"/>
  <c r="Y19" i="8"/>
  <c r="W19" i="8"/>
  <c r="U19" i="8"/>
  <c r="S19" i="8"/>
  <c r="Q19" i="8"/>
  <c r="O19" i="8"/>
  <c r="M19" i="8"/>
  <c r="K19" i="8"/>
  <c r="I19" i="8"/>
  <c r="G19" i="8"/>
  <c r="AC15" i="8"/>
  <c r="AA15" i="8"/>
  <c r="Y15" i="8"/>
  <c r="W15" i="8"/>
  <c r="U15" i="8"/>
  <c r="S15" i="8"/>
  <c r="Q15" i="8"/>
  <c r="O15" i="8"/>
  <c r="M15" i="8"/>
  <c r="K15" i="8"/>
  <c r="I15" i="8"/>
  <c r="G15" i="8"/>
  <c r="AC14" i="8"/>
  <c r="AA14" i="8"/>
  <c r="Y14" i="8"/>
  <c r="W14" i="8"/>
  <c r="U14" i="8"/>
  <c r="S14" i="8"/>
  <c r="Q14" i="8"/>
  <c r="O14" i="8"/>
  <c r="M14" i="8"/>
  <c r="K14" i="8"/>
  <c r="I14" i="8"/>
  <c r="G14" i="8"/>
  <c r="AD13" i="8"/>
  <c r="AD12" i="8"/>
  <c r="AC9" i="8"/>
  <c r="AA9" i="8"/>
  <c r="Y9" i="8"/>
  <c r="W9" i="8"/>
  <c r="U9" i="8"/>
  <c r="S9" i="8"/>
  <c r="Q9" i="8"/>
  <c r="O9" i="8"/>
  <c r="M9" i="8"/>
  <c r="AD9" i="8" s="1"/>
  <c r="K9" i="8"/>
  <c r="I9" i="8"/>
  <c r="G9" i="8"/>
  <c r="AC8" i="8"/>
  <c r="AA8" i="8"/>
  <c r="Y8" i="8"/>
  <c r="W8" i="8"/>
  <c r="U8" i="8"/>
  <c r="S8" i="8"/>
  <c r="Q8" i="8"/>
  <c r="O8" i="8"/>
  <c r="M8" i="8"/>
  <c r="K8" i="8"/>
  <c r="I8" i="8"/>
  <c r="G8" i="8"/>
  <c r="AD8" i="8" s="1"/>
  <c r="O69" i="1"/>
  <c r="N69" i="1"/>
  <c r="M69" i="1"/>
  <c r="L69" i="1"/>
  <c r="K69" i="1"/>
  <c r="J69" i="1"/>
  <c r="I69" i="1"/>
  <c r="H69" i="1"/>
  <c r="G69" i="1"/>
  <c r="F69" i="1"/>
  <c r="E69" i="1"/>
  <c r="AD19" i="8" l="1"/>
  <c r="AD25" i="8"/>
  <c r="AD15" i="8"/>
  <c r="AD14" i="8"/>
  <c r="C40" i="8"/>
  <c r="D41" i="1" s="1"/>
  <c r="Q69" i="1"/>
  <c r="P69" i="1"/>
  <c r="C4" i="4" l="1"/>
  <c r="H25" i="1"/>
  <c r="D76" i="1" s="1"/>
  <c r="J25" i="1"/>
  <c r="E76" i="1" s="1"/>
  <c r="L25" i="1"/>
  <c r="F76" i="1" s="1"/>
  <c r="N25" i="1"/>
  <c r="G76" i="1" s="1"/>
  <c r="P25" i="1"/>
  <c r="H76" i="1" s="1"/>
  <c r="R25" i="1"/>
  <c r="I76" i="1" s="1"/>
  <c r="T25" i="1"/>
  <c r="J76" i="1" s="1"/>
  <c r="V25" i="1"/>
  <c r="K76" i="1" s="1"/>
  <c r="X25" i="1"/>
  <c r="L76" i="1" s="1"/>
  <c r="Z25" i="1"/>
  <c r="M76" i="1" s="1"/>
  <c r="AB25" i="1"/>
  <c r="N76" i="1" s="1"/>
  <c r="AD25" i="1"/>
  <c r="O76" i="1" s="1"/>
  <c r="G95" i="6"/>
  <c r="G93" i="6"/>
  <c r="G78" i="6"/>
  <c r="G51" i="6"/>
  <c r="F51" i="6"/>
  <c r="E51" i="6"/>
  <c r="D51" i="6"/>
  <c r="G50" i="6"/>
  <c r="F50" i="6"/>
  <c r="E50" i="6"/>
  <c r="D50" i="6"/>
  <c r="G49" i="6"/>
  <c r="F49" i="6"/>
  <c r="E49" i="6"/>
  <c r="D49" i="6"/>
  <c r="G48" i="6"/>
  <c r="F48" i="6"/>
  <c r="E48" i="6"/>
  <c r="D48" i="6"/>
  <c r="G46" i="6"/>
  <c r="F46" i="6"/>
  <c r="E46" i="6"/>
  <c r="D46" i="6"/>
  <c r="G45" i="6"/>
  <c r="F45" i="6"/>
  <c r="E45" i="6"/>
  <c r="D45" i="6"/>
  <c r="G44" i="6"/>
  <c r="F44" i="6"/>
  <c r="E44" i="6"/>
  <c r="D44" i="6"/>
  <c r="G43" i="6"/>
  <c r="F43" i="6"/>
  <c r="E43" i="6"/>
  <c r="D43" i="6"/>
  <c r="G41" i="6"/>
  <c r="F41" i="6"/>
  <c r="E41" i="6"/>
  <c r="D41" i="6"/>
  <c r="G40" i="6"/>
  <c r="F40" i="6"/>
  <c r="E40" i="6"/>
  <c r="D40" i="6"/>
  <c r="G39" i="6"/>
  <c r="F39" i="6"/>
  <c r="E39" i="6"/>
  <c r="D39" i="6"/>
  <c r="G38" i="6"/>
  <c r="F38" i="6"/>
  <c r="E38" i="6"/>
  <c r="D38" i="6"/>
  <c r="F35" i="6"/>
  <c r="G35" i="6" s="1"/>
  <c r="E35" i="6"/>
  <c r="D35" i="6"/>
  <c r="G34" i="6"/>
  <c r="F34" i="6"/>
  <c r="E34" i="6"/>
  <c r="D34" i="6"/>
  <c r="G33" i="6"/>
  <c r="F33" i="6"/>
  <c r="E33" i="6"/>
  <c r="D33" i="6"/>
  <c r="G32" i="6"/>
  <c r="F32" i="6"/>
  <c r="E32" i="6"/>
  <c r="D32" i="6"/>
  <c r="G31" i="6"/>
  <c r="F31" i="6"/>
  <c r="E31" i="6"/>
  <c r="D31" i="6"/>
  <c r="G30" i="6"/>
  <c r="F30" i="6"/>
  <c r="E30" i="6"/>
  <c r="D30" i="6"/>
  <c r="G29" i="6"/>
  <c r="F29" i="6"/>
  <c r="E29" i="6"/>
  <c r="D29" i="6"/>
  <c r="G27" i="6"/>
  <c r="D27" i="6"/>
  <c r="G26" i="6"/>
  <c r="D26" i="6"/>
  <c r="G25" i="6"/>
  <c r="D25" i="6"/>
  <c r="G24" i="6"/>
  <c r="D24" i="6"/>
  <c r="G23" i="6"/>
  <c r="D23" i="6"/>
  <c r="F22" i="6"/>
  <c r="E22" i="6"/>
  <c r="G22" i="6" s="1"/>
  <c r="G21" i="6"/>
  <c r="F21" i="6"/>
  <c r="E21" i="6"/>
  <c r="F20" i="6"/>
  <c r="E20" i="6"/>
  <c r="G20" i="6" s="1"/>
  <c r="F19" i="6"/>
  <c r="E19" i="6"/>
  <c r="G19" i="6" s="1"/>
  <c r="F18" i="6"/>
  <c r="E18" i="6"/>
  <c r="G18" i="6" s="1"/>
  <c r="F17" i="6"/>
  <c r="E17" i="6"/>
  <c r="D17" i="6"/>
  <c r="G17" i="6" s="1"/>
  <c r="F15" i="6"/>
  <c r="F16" i="6" s="1"/>
  <c r="E15" i="6"/>
  <c r="E16" i="6" s="1"/>
  <c r="D15" i="6"/>
  <c r="G15" i="6" s="1"/>
  <c r="G14" i="6"/>
  <c r="F14" i="6"/>
  <c r="E14" i="6"/>
  <c r="D14" i="6"/>
  <c r="F13" i="6"/>
  <c r="E13" i="6"/>
  <c r="D13" i="6"/>
  <c r="G13" i="6" s="1"/>
  <c r="G12" i="6"/>
  <c r="F12" i="6"/>
  <c r="E12" i="6"/>
  <c r="D12" i="6"/>
  <c r="F11" i="6"/>
  <c r="E11" i="6"/>
  <c r="D11" i="6"/>
  <c r="G11" i="6" s="1"/>
  <c r="G10" i="6"/>
  <c r="F10" i="6"/>
  <c r="E10" i="6"/>
  <c r="D10" i="6"/>
  <c r="F9" i="6"/>
  <c r="E9" i="6"/>
  <c r="D9" i="6"/>
  <c r="G9" i="6" s="1"/>
  <c r="G8" i="6"/>
  <c r="F8" i="6"/>
  <c r="E8" i="6"/>
  <c r="D8" i="6"/>
  <c r="F7" i="6"/>
  <c r="E7" i="6"/>
  <c r="D7" i="6"/>
  <c r="G7" i="6" s="1"/>
  <c r="G6" i="6"/>
  <c r="F6" i="6"/>
  <c r="E6" i="6"/>
  <c r="D6" i="6"/>
  <c r="Q76" i="1" l="1"/>
  <c r="P76" i="1"/>
  <c r="AE25" i="1"/>
  <c r="D16" i="6"/>
  <c r="G16" i="6" s="1"/>
  <c r="AD9" i="1" l="1"/>
  <c r="O62" i="1" s="1"/>
  <c r="AD12" i="1"/>
  <c r="O63" i="1" s="1"/>
  <c r="AD13" i="1"/>
  <c r="O64" i="1" s="1"/>
  <c r="AD14" i="1"/>
  <c r="O65" i="1" s="1"/>
  <c r="AD15" i="1"/>
  <c r="O66" i="1" s="1"/>
  <c r="AD19" i="1"/>
  <c r="O70" i="1" s="1"/>
  <c r="AD21" i="1"/>
  <c r="O72" i="1" s="1"/>
  <c r="AD22" i="1"/>
  <c r="O73" i="1" s="1"/>
  <c r="AD23" i="1"/>
  <c r="O74" i="1" s="1"/>
  <c r="AD24" i="1"/>
  <c r="O75" i="1" s="1"/>
  <c r="AD8" i="1"/>
  <c r="O61" i="1" s="1"/>
  <c r="AB9" i="1"/>
  <c r="N62" i="1" s="1"/>
  <c r="AB12" i="1"/>
  <c r="N63" i="1" s="1"/>
  <c r="AB13" i="1"/>
  <c r="N64" i="1" s="1"/>
  <c r="AB14" i="1"/>
  <c r="N65" i="1" s="1"/>
  <c r="AB15" i="1"/>
  <c r="N66" i="1" s="1"/>
  <c r="AB19" i="1"/>
  <c r="N70" i="1" s="1"/>
  <c r="AB21" i="1"/>
  <c r="N72" i="1" s="1"/>
  <c r="AB22" i="1"/>
  <c r="N73" i="1" s="1"/>
  <c r="AB23" i="1"/>
  <c r="N74" i="1" s="1"/>
  <c r="AB24" i="1"/>
  <c r="N75" i="1" s="1"/>
  <c r="AB8" i="1"/>
  <c r="N61" i="1" s="1"/>
  <c r="Z9" i="1"/>
  <c r="M62" i="1" s="1"/>
  <c r="Z12" i="1"/>
  <c r="M63" i="1" s="1"/>
  <c r="Z13" i="1"/>
  <c r="M64" i="1" s="1"/>
  <c r="Z14" i="1"/>
  <c r="M65" i="1" s="1"/>
  <c r="Z15" i="1"/>
  <c r="M66" i="1" s="1"/>
  <c r="Z19" i="1"/>
  <c r="M70" i="1" s="1"/>
  <c r="Z21" i="1"/>
  <c r="M72" i="1" s="1"/>
  <c r="Z22" i="1"/>
  <c r="M73" i="1" s="1"/>
  <c r="Z23" i="1"/>
  <c r="M74" i="1" s="1"/>
  <c r="Z24" i="1"/>
  <c r="M75" i="1" s="1"/>
  <c r="Z8" i="1"/>
  <c r="M61" i="1" s="1"/>
  <c r="X9" i="1"/>
  <c r="L62" i="1" s="1"/>
  <c r="X12" i="1"/>
  <c r="L63" i="1" s="1"/>
  <c r="X13" i="1"/>
  <c r="L64" i="1" s="1"/>
  <c r="X14" i="1"/>
  <c r="L65" i="1" s="1"/>
  <c r="X15" i="1"/>
  <c r="L66" i="1" s="1"/>
  <c r="X19" i="1"/>
  <c r="L70" i="1" s="1"/>
  <c r="X21" i="1"/>
  <c r="L72" i="1" s="1"/>
  <c r="X22" i="1"/>
  <c r="L73" i="1" s="1"/>
  <c r="X23" i="1"/>
  <c r="L74" i="1" s="1"/>
  <c r="X24" i="1"/>
  <c r="L75" i="1" s="1"/>
  <c r="X8" i="1"/>
  <c r="L61" i="1" s="1"/>
  <c r="V9" i="1"/>
  <c r="K62" i="1" s="1"/>
  <c r="V12" i="1"/>
  <c r="K63" i="1" s="1"/>
  <c r="V13" i="1"/>
  <c r="K64" i="1" s="1"/>
  <c r="V14" i="1"/>
  <c r="K65" i="1" s="1"/>
  <c r="V15" i="1"/>
  <c r="K66" i="1" s="1"/>
  <c r="V19" i="1"/>
  <c r="K70" i="1" s="1"/>
  <c r="V20" i="1"/>
  <c r="K71" i="1" s="1"/>
  <c r="V21" i="1"/>
  <c r="K72" i="1" s="1"/>
  <c r="V22" i="1"/>
  <c r="K73" i="1" s="1"/>
  <c r="V23" i="1"/>
  <c r="K74" i="1" s="1"/>
  <c r="V24" i="1"/>
  <c r="K75" i="1" s="1"/>
  <c r="V8" i="1"/>
  <c r="K61" i="1" s="1"/>
  <c r="J62" i="1"/>
  <c r="T12" i="1"/>
  <c r="J63" i="1" s="1"/>
  <c r="T13" i="1"/>
  <c r="J64" i="1" s="1"/>
  <c r="T14" i="1"/>
  <c r="J65" i="1" s="1"/>
  <c r="T15" i="1"/>
  <c r="J66" i="1" s="1"/>
  <c r="T19" i="1"/>
  <c r="J70" i="1" s="1"/>
  <c r="T20" i="1"/>
  <c r="J71" i="1" s="1"/>
  <c r="T21" i="1"/>
  <c r="J72" i="1" s="1"/>
  <c r="T22" i="1"/>
  <c r="J73" i="1" s="1"/>
  <c r="T23" i="1"/>
  <c r="J74" i="1" s="1"/>
  <c r="T24" i="1"/>
  <c r="J75" i="1" s="1"/>
  <c r="J61" i="1"/>
  <c r="R9" i="1"/>
  <c r="I62" i="1" s="1"/>
  <c r="R12" i="1"/>
  <c r="I63" i="1" s="1"/>
  <c r="R13" i="1"/>
  <c r="I64" i="1" s="1"/>
  <c r="R14" i="1"/>
  <c r="I65" i="1" s="1"/>
  <c r="R15" i="1"/>
  <c r="I66" i="1" s="1"/>
  <c r="R19" i="1"/>
  <c r="I70" i="1" s="1"/>
  <c r="R20" i="1"/>
  <c r="I71" i="1" s="1"/>
  <c r="R21" i="1"/>
  <c r="I72" i="1" s="1"/>
  <c r="R22" i="1"/>
  <c r="I73" i="1" s="1"/>
  <c r="R23" i="1"/>
  <c r="I74" i="1" s="1"/>
  <c r="R24" i="1"/>
  <c r="I75" i="1" s="1"/>
  <c r="R8" i="1"/>
  <c r="I61" i="1" s="1"/>
  <c r="P9" i="1"/>
  <c r="H62" i="1" s="1"/>
  <c r="P12" i="1"/>
  <c r="H63" i="1" s="1"/>
  <c r="P13" i="1"/>
  <c r="H64" i="1" s="1"/>
  <c r="P14" i="1"/>
  <c r="H65" i="1" s="1"/>
  <c r="P15" i="1"/>
  <c r="H66" i="1" s="1"/>
  <c r="P19" i="1"/>
  <c r="H70" i="1" s="1"/>
  <c r="P20" i="1"/>
  <c r="H71" i="1" s="1"/>
  <c r="P21" i="1"/>
  <c r="H72" i="1" s="1"/>
  <c r="P22" i="1"/>
  <c r="H73" i="1" s="1"/>
  <c r="P23" i="1"/>
  <c r="H74" i="1" s="1"/>
  <c r="P24" i="1"/>
  <c r="H75" i="1" s="1"/>
  <c r="P8" i="1"/>
  <c r="H61" i="1" s="1"/>
  <c r="N9" i="1"/>
  <c r="G62" i="1" s="1"/>
  <c r="G63" i="1"/>
  <c r="G64" i="1"/>
  <c r="N14" i="1"/>
  <c r="G65" i="1" s="1"/>
  <c r="N15" i="1"/>
  <c r="G66" i="1" s="1"/>
  <c r="N19" i="1"/>
  <c r="G70" i="1" s="1"/>
  <c r="N20" i="1"/>
  <c r="G71" i="1" s="1"/>
  <c r="N21" i="1"/>
  <c r="G72" i="1" s="1"/>
  <c r="N22" i="1"/>
  <c r="G73" i="1" s="1"/>
  <c r="N23" i="1"/>
  <c r="G74" i="1" s="1"/>
  <c r="N24" i="1"/>
  <c r="G75" i="1" s="1"/>
  <c r="N8" i="1"/>
  <c r="G61" i="1" s="1"/>
  <c r="L9" i="1"/>
  <c r="F62" i="1" s="1"/>
  <c r="F63" i="1"/>
  <c r="F64" i="1"/>
  <c r="L14" i="1"/>
  <c r="F65" i="1" s="1"/>
  <c r="L15" i="1"/>
  <c r="F66" i="1" s="1"/>
  <c r="L19" i="1"/>
  <c r="F70" i="1" s="1"/>
  <c r="L20" i="1"/>
  <c r="F71" i="1" s="1"/>
  <c r="L21" i="1"/>
  <c r="F72" i="1" s="1"/>
  <c r="L22" i="1"/>
  <c r="F73" i="1" s="1"/>
  <c r="L23" i="1"/>
  <c r="F74" i="1" s="1"/>
  <c r="L24" i="1"/>
  <c r="F75" i="1" s="1"/>
  <c r="L8" i="1"/>
  <c r="F61" i="1" s="1"/>
  <c r="J9" i="1"/>
  <c r="E62" i="1" s="1"/>
  <c r="E63" i="1"/>
  <c r="E64" i="1"/>
  <c r="J14" i="1"/>
  <c r="E65" i="1" s="1"/>
  <c r="J15" i="1"/>
  <c r="E66" i="1" s="1"/>
  <c r="J19" i="1"/>
  <c r="E70" i="1" s="1"/>
  <c r="J20" i="1"/>
  <c r="E71" i="1" s="1"/>
  <c r="J21" i="1"/>
  <c r="E72" i="1" s="1"/>
  <c r="J22" i="1"/>
  <c r="E73" i="1" s="1"/>
  <c r="J23" i="1"/>
  <c r="E74" i="1" s="1"/>
  <c r="J24" i="1"/>
  <c r="E75" i="1" s="1"/>
  <c r="J8" i="1"/>
  <c r="E61" i="1" s="1"/>
  <c r="H9" i="1"/>
  <c r="D62" i="1" s="1"/>
  <c r="H12" i="1"/>
  <c r="D63" i="1" s="1"/>
  <c r="H13" i="1"/>
  <c r="D64" i="1" s="1"/>
  <c r="H14" i="1"/>
  <c r="D65" i="1" s="1"/>
  <c r="H15" i="1"/>
  <c r="D66" i="1" s="1"/>
  <c r="H19" i="1"/>
  <c r="D70" i="1" s="1"/>
  <c r="H20" i="1"/>
  <c r="D71" i="1" s="1"/>
  <c r="H21" i="1"/>
  <c r="D72" i="1" s="1"/>
  <c r="H22" i="1"/>
  <c r="D73" i="1" s="1"/>
  <c r="H23" i="1"/>
  <c r="D74" i="1" s="1"/>
  <c r="H24" i="1"/>
  <c r="D75" i="1" s="1"/>
  <c r="H8" i="1"/>
  <c r="D61" i="1" s="1"/>
  <c r="O3" i="4"/>
  <c r="G23" i="4" s="1"/>
  <c r="O4" i="5"/>
  <c r="N12" i="5" s="1"/>
  <c r="N13" i="5" s="1"/>
  <c r="D4" i="5"/>
  <c r="C12" i="5" s="1"/>
  <c r="C13" i="5" s="1"/>
  <c r="E4" i="5"/>
  <c r="D12" i="5" s="1"/>
  <c r="D13" i="5" s="1"/>
  <c r="F4" i="5"/>
  <c r="E12" i="5" s="1"/>
  <c r="E13" i="5" s="1"/>
  <c r="G4" i="5"/>
  <c r="F12" i="5" s="1"/>
  <c r="F13" i="5" s="1"/>
  <c r="H4" i="5"/>
  <c r="G12" i="5" s="1"/>
  <c r="G13" i="5" s="1"/>
  <c r="I4" i="5"/>
  <c r="H12" i="5" s="1"/>
  <c r="H13" i="5" s="1"/>
  <c r="J4" i="5"/>
  <c r="I12" i="5" s="1"/>
  <c r="I13" i="5" s="1"/>
  <c r="K4" i="5"/>
  <c r="J12" i="5" s="1"/>
  <c r="J13" i="5" s="1"/>
  <c r="L4" i="5"/>
  <c r="K12" i="5" s="1"/>
  <c r="K13" i="5" s="1"/>
  <c r="Y17" i="1" s="1"/>
  <c r="M4" i="5"/>
  <c r="L12" i="5" s="1"/>
  <c r="L13" i="5" s="1"/>
  <c r="AA17" i="1" s="1"/>
  <c r="N4" i="5"/>
  <c r="M12" i="5" s="1"/>
  <c r="M13" i="5" s="1"/>
  <c r="C4" i="5"/>
  <c r="B12" i="5" s="1"/>
  <c r="Q65" i="1" l="1"/>
  <c r="P65" i="1"/>
  <c r="Q75" i="1"/>
  <c r="P75" i="1"/>
  <c r="Q64" i="1"/>
  <c r="P64" i="1"/>
  <c r="Q62" i="1"/>
  <c r="P62" i="1"/>
  <c r="Q72" i="1"/>
  <c r="P72" i="1"/>
  <c r="Q63" i="1"/>
  <c r="P63" i="1"/>
  <c r="Q74" i="1"/>
  <c r="P74" i="1"/>
  <c r="Q70" i="1"/>
  <c r="P70" i="1"/>
  <c r="P61" i="1"/>
  <c r="Q61" i="1"/>
  <c r="Q73" i="1"/>
  <c r="P73" i="1"/>
  <c r="Q66" i="1"/>
  <c r="P66" i="1"/>
  <c r="B13" i="5"/>
  <c r="AE9" i="1"/>
  <c r="AE19" i="1"/>
  <c r="AE12" i="1"/>
  <c r="AE21" i="1"/>
  <c r="AE13" i="1"/>
  <c r="AE22" i="1"/>
  <c r="AE24" i="1"/>
  <c r="AE15" i="1"/>
  <c r="AE23" i="1"/>
  <c r="AE14" i="1"/>
  <c r="AE8" i="1"/>
  <c r="G17" i="1" l="1"/>
  <c r="E41" i="1"/>
  <c r="O2" i="4"/>
  <c r="J23" i="4" s="1"/>
  <c r="I23" i="4"/>
  <c r="U17" i="1" l="1"/>
  <c r="V17" i="1" s="1"/>
  <c r="K68" i="1" s="1"/>
  <c r="Q17" i="1"/>
  <c r="R17" i="1" s="1"/>
  <c r="I68" i="1" s="1"/>
  <c r="O17" i="1"/>
  <c r="P17" i="1" s="1"/>
  <c r="H68" i="1" s="1"/>
  <c r="I17" i="1"/>
  <c r="J17" i="1" s="1"/>
  <c r="E68" i="1" s="1"/>
  <c r="Z17" i="1"/>
  <c r="M68" i="1" s="1"/>
  <c r="AB17" i="1"/>
  <c r="N68" i="1" s="1"/>
  <c r="W17" i="1"/>
  <c r="X17" i="1" s="1"/>
  <c r="L68" i="1" s="1"/>
  <c r="M17" i="1"/>
  <c r="N17" i="1" s="1"/>
  <c r="G68" i="1" s="1"/>
  <c r="S17" i="1"/>
  <c r="T17" i="1" s="1"/>
  <c r="J68" i="1" s="1"/>
  <c r="AC17" i="1"/>
  <c r="AD17" i="1" s="1"/>
  <c r="O68" i="1" s="1"/>
  <c r="K17" i="1"/>
  <c r="L17" i="1" s="1"/>
  <c r="F68" i="1" s="1"/>
  <c r="Q2" i="4"/>
  <c r="G4" i="4" s="1"/>
  <c r="C23" i="4"/>
  <c r="D29" i="4"/>
  <c r="P16" i="1" l="1"/>
  <c r="P26" i="1" s="1"/>
  <c r="M4" i="4"/>
  <c r="K4" i="4"/>
  <c r="J4" i="4"/>
  <c r="E4" i="4"/>
  <c r="D4" i="4"/>
  <c r="H17" i="1"/>
  <c r="I4" i="4"/>
  <c r="F4" i="4"/>
  <c r="L4" i="4"/>
  <c r="H4" i="4"/>
  <c r="N4" i="4"/>
  <c r="J16" i="1" l="1"/>
  <c r="E67" i="1" s="1"/>
  <c r="E79" i="1" s="1"/>
  <c r="N16" i="1"/>
  <c r="N26" i="1" s="1"/>
  <c r="H67" i="1"/>
  <c r="H79" i="1" s="1"/>
  <c r="H83" i="1" s="1"/>
  <c r="AD16" i="1"/>
  <c r="V16" i="1"/>
  <c r="V26" i="1" s="1"/>
  <c r="X16" i="1"/>
  <c r="Z16" i="1"/>
  <c r="T16" i="1"/>
  <c r="T26" i="1" s="1"/>
  <c r="L16" i="1"/>
  <c r="F67" i="1" s="1"/>
  <c r="F79" i="1" s="1"/>
  <c r="R16" i="1"/>
  <c r="R26" i="1" s="1"/>
  <c r="AB16" i="1"/>
  <c r="AE17" i="1"/>
  <c r="D68" i="1"/>
  <c r="H16" i="1"/>
  <c r="D67" i="1" s="1"/>
  <c r="O4" i="4"/>
  <c r="G67" i="1" l="1"/>
  <c r="G79" i="1" s="1"/>
  <c r="N67" i="1"/>
  <c r="L26" i="1"/>
  <c r="I67" i="1"/>
  <c r="I79" i="1" s="1"/>
  <c r="J26" i="1"/>
  <c r="L67" i="1"/>
  <c r="K67" i="1"/>
  <c r="K79" i="1" s="1"/>
  <c r="K83" i="1" s="1"/>
  <c r="J67" i="1"/>
  <c r="J79" i="1" s="1"/>
  <c r="J83" i="1" s="1"/>
  <c r="M67" i="1"/>
  <c r="O67" i="1"/>
  <c r="AD16" i="8"/>
  <c r="F83" i="1"/>
  <c r="P68" i="1"/>
  <c r="Q68" i="1"/>
  <c r="D79" i="1"/>
  <c r="AE16" i="1"/>
  <c r="H26" i="1"/>
  <c r="G83" i="1" l="1"/>
  <c r="I83" i="1"/>
  <c r="P67" i="1"/>
  <c r="Q67" i="1"/>
  <c r="D83" i="1"/>
  <c r="E39" i="1"/>
  <c r="AB20" i="1" l="1"/>
  <c r="N71" i="1" s="1"/>
  <c r="N79" i="1" s="1"/>
  <c r="Z20" i="1"/>
  <c r="X20" i="1"/>
  <c r="AD20" i="1"/>
  <c r="AB26" i="1" l="1"/>
  <c r="O71" i="1"/>
  <c r="O79" i="1" s="1"/>
  <c r="AD26" i="1"/>
  <c r="L71" i="1"/>
  <c r="AE20" i="1"/>
  <c r="X26" i="1"/>
  <c r="M71" i="1"/>
  <c r="M79" i="1" s="1"/>
  <c r="Z26" i="1"/>
  <c r="N83" i="1"/>
  <c r="M83" i="1" l="1"/>
  <c r="AF20" i="1"/>
  <c r="E40" i="1"/>
  <c r="AE26" i="1"/>
  <c r="Q71" i="1"/>
  <c r="P71" i="1"/>
  <c r="L79" i="1"/>
  <c r="O83" i="1"/>
  <c r="L83" i="1" l="1"/>
  <c r="P79" i="1"/>
  <c r="Q79" i="1"/>
  <c r="E42" i="1"/>
  <c r="G40" i="1" s="1"/>
  <c r="G42" i="1" l="1"/>
  <c r="G41" i="1"/>
  <c r="G39" i="1"/>
  <c r="Q83" i="1"/>
  <c r="H17" i="8" l="1"/>
  <c r="I17" i="8" s="1"/>
  <c r="I26" i="8" s="1"/>
  <c r="E80" i="1" s="1"/>
  <c r="J17" i="8"/>
  <c r="K17" i="8" s="1"/>
  <c r="K26" i="8" s="1"/>
  <c r="F80" i="1" s="1"/>
  <c r="L17" i="8"/>
  <c r="M17" i="8" s="1"/>
  <c r="M26" i="8" s="1"/>
  <c r="G80" i="1" s="1"/>
  <c r="N17" i="8"/>
  <c r="O17" i="8" s="1"/>
  <c r="O26" i="8" s="1"/>
  <c r="H80" i="1" s="1"/>
  <c r="P17" i="8"/>
  <c r="Q17" i="8" s="1"/>
  <c r="Q26" i="8" s="1"/>
  <c r="I80" i="1" s="1"/>
  <c r="R17" i="8"/>
  <c r="S17" i="8" s="1"/>
  <c r="S26" i="8" s="1"/>
  <c r="J80" i="1" s="1"/>
  <c r="T17" i="8"/>
  <c r="U17" i="8" s="1"/>
  <c r="U26" i="8" s="1"/>
  <c r="K80" i="1" s="1"/>
  <c r="V17" i="8"/>
  <c r="W17" i="8" s="1"/>
  <c r="W26" i="8" s="1"/>
  <c r="L80" i="1" s="1"/>
  <c r="X17" i="8"/>
  <c r="Y17" i="8" s="1"/>
  <c r="Y26" i="8" s="1"/>
  <c r="M80" i="1" s="1"/>
  <c r="Z17" i="8"/>
  <c r="AA17" i="8" s="1"/>
  <c r="AA26" i="8" s="1"/>
  <c r="N80" i="1" s="1"/>
  <c r="AB17" i="8"/>
  <c r="AC17" i="8" s="1"/>
  <c r="AC26" i="8" s="1"/>
  <c r="O80" i="1" s="1"/>
  <c r="M84" i="1" l="1"/>
  <c r="M85" i="1" s="1"/>
  <c r="M86" i="1" s="1"/>
  <c r="M81" i="1"/>
  <c r="M82" i="1" s="1"/>
  <c r="E81" i="1"/>
  <c r="E82" i="1" s="1"/>
  <c r="E84" i="1"/>
  <c r="E85" i="1" s="1"/>
  <c r="E86" i="1" s="1"/>
  <c r="L84" i="1"/>
  <c r="L85" i="1" s="1"/>
  <c r="L86" i="1" s="1"/>
  <c r="L81" i="1"/>
  <c r="L82" i="1" s="1"/>
  <c r="F84" i="1"/>
  <c r="F85" i="1" s="1"/>
  <c r="F86" i="1" s="1"/>
  <c r="F81" i="1"/>
  <c r="F82" i="1" s="1"/>
  <c r="K84" i="1"/>
  <c r="K85" i="1" s="1"/>
  <c r="K86" i="1" s="1"/>
  <c r="K81" i="1"/>
  <c r="K82" i="1" s="1"/>
  <c r="N84" i="1"/>
  <c r="N85" i="1" s="1"/>
  <c r="N86" i="1" s="1"/>
  <c r="N81" i="1"/>
  <c r="N82" i="1" s="1"/>
  <c r="J84" i="1"/>
  <c r="J85" i="1" s="1"/>
  <c r="J86" i="1" s="1"/>
  <c r="J81" i="1"/>
  <c r="J82" i="1" s="1"/>
  <c r="I84" i="1"/>
  <c r="I85" i="1" s="1"/>
  <c r="I86" i="1" s="1"/>
  <c r="I81" i="1"/>
  <c r="I82" i="1" s="1"/>
  <c r="H84" i="1"/>
  <c r="H85" i="1" s="1"/>
  <c r="H86" i="1" s="1"/>
  <c r="H81" i="1"/>
  <c r="H82" i="1" s="1"/>
  <c r="O84" i="1"/>
  <c r="O85" i="1" s="1"/>
  <c r="O86" i="1" s="1"/>
  <c r="O81" i="1"/>
  <c r="O82" i="1" s="1"/>
  <c r="G84" i="1"/>
  <c r="G85" i="1" s="1"/>
  <c r="G86" i="1" s="1"/>
  <c r="G81" i="1"/>
  <c r="G82" i="1" s="1"/>
  <c r="F17" i="8"/>
  <c r="G17" i="8" s="1"/>
  <c r="AD17" i="8" l="1"/>
  <c r="G26" i="8"/>
  <c r="D80" i="1" s="1"/>
  <c r="D84" i="1" l="1"/>
  <c r="P84" i="1" s="1"/>
  <c r="D81" i="1"/>
  <c r="D82" i="1" s="1"/>
  <c r="P80" i="1"/>
  <c r="P81" i="1" s="1"/>
  <c r="P82" i="1" s="1"/>
  <c r="Q80" i="1"/>
  <c r="Q81" i="1" s="1"/>
  <c r="Q82" i="1" s="1"/>
  <c r="C38" i="8"/>
  <c r="AD26" i="8"/>
  <c r="C41" i="8" l="1"/>
  <c r="D38" i="8" s="1"/>
  <c r="D39" i="1"/>
  <c r="Q84" i="1"/>
  <c r="Q85" i="1" s="1"/>
  <c r="Q86" i="1" s="1"/>
  <c r="D85" i="1"/>
  <c r="D86" i="1" s="1"/>
  <c r="P85" i="1"/>
  <c r="P86" i="1" s="1"/>
  <c r="D42" i="1" l="1"/>
  <c r="F39" i="1" s="1"/>
  <c r="D39" i="8"/>
  <c r="D41" i="8"/>
  <c r="D40" i="8"/>
  <c r="F40" i="1" l="1"/>
  <c r="F42" i="1"/>
  <c r="F41" i="1"/>
</calcChain>
</file>

<file path=xl/sharedStrings.xml><?xml version="1.0" encoding="utf-8"?>
<sst xmlns="http://schemas.openxmlformats.org/spreadsheetml/2006/main" count="757" uniqueCount="266">
  <si>
    <t>ขอบเขตการดำเนินงาน</t>
  </si>
  <si>
    <t>ปริมาณ</t>
  </si>
  <si>
    <t>EF</t>
  </si>
  <si>
    <t>หน่วย</t>
  </si>
  <si>
    <t>ประเภท 1</t>
  </si>
  <si>
    <t>ลิตร</t>
  </si>
  <si>
    <t>ประเภท 2</t>
  </si>
  <si>
    <t>การใช้พลังงานไฟฟ้า</t>
  </si>
  <si>
    <t>kWh</t>
  </si>
  <si>
    <t>ประเภท 3</t>
  </si>
  <si>
    <t>kg</t>
  </si>
  <si>
    <t>m3</t>
  </si>
  <si>
    <t>CF</t>
  </si>
  <si>
    <t>kg CO2e/ลิตร</t>
  </si>
  <si>
    <t>kg CO2e/kWh</t>
  </si>
  <si>
    <t>kg CO2e/kg</t>
  </si>
  <si>
    <t>kg CO2e/m3</t>
  </si>
  <si>
    <t>รายการ</t>
  </si>
  <si>
    <t>ม.ค.</t>
  </si>
  <si>
    <t>ก.พ.</t>
  </si>
  <si>
    <t>มี.ค.</t>
  </si>
  <si>
    <t>เม.ย.</t>
  </si>
  <si>
    <t>พ.ย.</t>
  </si>
  <si>
    <t>ก.ค.</t>
  </si>
  <si>
    <t>ส.ค.</t>
  </si>
  <si>
    <t>ก.ย.</t>
  </si>
  <si>
    <t>ต.ค.</t>
  </si>
  <si>
    <t>ธ.ค.</t>
  </si>
  <si>
    <t>รวม</t>
  </si>
  <si>
    <t>ขยะของเสีย (ฝังกลบ)</t>
  </si>
  <si>
    <t>GHG</t>
  </si>
  <si>
    <t>tCO2e</t>
  </si>
  <si>
    <t>1. การเผาไหม้แบบอยู่กับที่ (Stationary Combustion)</t>
  </si>
  <si>
    <t>การใช้น้ำมันสำหรับงานอาคาร</t>
  </si>
  <si>
    <t xml:space="preserve">Diesel (Generator) 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</si>
  <si>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</si>
  <si>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</si>
  <si>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</si>
  <si>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</si>
  <si>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95</t>
  </si>
  <si>
    <t>การใช้กระดาษ A4 และ A3 (สีขาว)</t>
  </si>
  <si>
    <t>kgCH4</t>
  </si>
  <si>
    <t>การคำนวณ CH4 จาก Septic tank</t>
  </si>
  <si>
    <t>ข้อมูล</t>
  </si>
  <si>
    <t>Total</t>
  </si>
  <si>
    <t>kg CO2e/kgCH4</t>
  </si>
  <si>
    <t xml:space="preserve">Ui </t>
  </si>
  <si>
    <t>Tij</t>
  </si>
  <si>
    <t>Efj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</si>
  <si>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</si>
  <si>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</si>
  <si>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>CH4 Emission</t>
  </si>
  <si>
    <t>จำนวนพนักงานเฉลี่ย</t>
  </si>
  <si>
    <t>หมายหตุ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</si>
  <si>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</si>
  <si>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ปริมาณน้ำเสียเฉลี่ย (ลบ.ม)</t>
  </si>
  <si>
    <t>CH4 (kgCH4)</t>
  </si>
  <si>
    <t>4. การปล่อยสารมีเทนจากระบบ septic tank</t>
  </si>
  <si>
    <t>5. การปล่อยสารมีเทนจากบ่อบำบัดน้ำเสียแบบไม่เติมอากาศ</t>
  </si>
  <si>
    <t>3. การใช้สารดับเพลิง (CO2)</t>
  </si>
  <si>
    <t>kg CO2e/kgCO2</t>
  </si>
  <si>
    <t>น้ำมัน Gasohol 91, E20, E85</t>
  </si>
  <si>
    <t>%</t>
  </si>
  <si>
    <t>จำนวนพนักงานองค์กร</t>
  </si>
  <si>
    <t>จำนวนวันเปิดบริการ/ทำการ</t>
  </si>
  <si>
    <t>หมายเหตุ -  การปล่อยก๊าซเรือนกระจกจากระบบ septic tank  คำนวณเฉพาะประชากรพนักงานขององค์กรเท่านั้น</t>
  </si>
  <si>
    <t>พ.ค.</t>
  </si>
  <si>
    <t>มิ.ย.</t>
  </si>
  <si>
    <t>Wi = ปริมาณน้ำเสีย (ลบ.ม.)</t>
  </si>
  <si>
    <t>S = สารอินทรีย์ที่ถูกกำจัดในรูปของสลัดจ์ (กิโลกรัม COD)</t>
  </si>
  <si>
    <t>ปริมาณน้ำใช้ในรอบปี m3</t>
  </si>
  <si>
    <t>ปริมาณน้ำเสียคิดเป็น 80% m3</t>
  </si>
  <si>
    <t>น้ำประปา-การประปานครหลวง</t>
  </si>
  <si>
    <t>น้ำประปา-การประปาส่วนภูมิภาค</t>
  </si>
  <si>
    <t>จำนวนวัน
ทำงาน</t>
  </si>
  <si>
    <t>TOW
BOD</t>
  </si>
  <si>
    <t>ค่า fix ห้ามแก้</t>
  </si>
  <si>
    <t xml:space="preserve">EF   =  0.6 kg CH4 / kg BOD  x  0.5  
       =  0.3 kg CH4 / kg BOD </t>
  </si>
  <si>
    <t>(มาจากแถวที่ 23)</t>
  </si>
  <si>
    <t xml:space="preserve">สมมุติฐานถังบำบัดน้ำเสีย
จากห้องน้ำแบบไม่เติมอากาศ  </t>
  </si>
  <si>
    <t>หน่วย
การเก็บข้อมูล</t>
  </si>
  <si>
    <t>โปรแกรมการคำนวณคาร์บอนฟุตพริ้นท์พัฒนาโดย องค์การบริหารจัดการก๊าซเรือนกระจก (องค์การมหาชน) หรือ อบก.</t>
  </si>
  <si>
    <t>แบบฟอร์ม 1.5(1)</t>
  </si>
  <si>
    <t>ขอบเขตดำเนินงาน</t>
  </si>
  <si>
    <t>kgCO2e</t>
  </si>
  <si>
    <t>CODin = ความต้องการออกซิเจนทางเคมีของน้ำเสียขาเข้า kgCODin/L</t>
  </si>
  <si>
    <t>หมายเหตุ</t>
  </si>
  <si>
    <t>3. ระบบบำบัดน้ำเสียเป็นแบบเติมอากาศ จะไม่นำมาคิดการปล่อย CH4 (kgCH4)</t>
  </si>
  <si>
    <t xml:space="preserve"> × [(Wi × CODin)-S]</t>
  </si>
  <si>
    <t xml:space="preserve">หมายเหตุ </t>
  </si>
  <si>
    <t xml:space="preserve"> </t>
  </si>
  <si>
    <t>=</t>
  </si>
  <si>
    <t xml:space="preserve">สมการการคำนวณปริมาณมีเทนจากระบบแบบไม่เติมอากาศลึกไม่เกิน 2 เมตร </t>
  </si>
  <si>
    <r>
      <t xml:space="preserve">1. สูตรคำนวณ ระบบบำบัดน้ำเสียแบบเติมอากาศ ประเภทที่ไม่มีการควบคุมดูแล และมีการทำงานเกินความจุ = </t>
    </r>
    <r>
      <rPr>
        <b/>
        <sz val="16"/>
        <color rgb="FF0000FF"/>
        <rFont val="Cordia New"/>
        <family val="2"/>
      </rPr>
      <t>0.075</t>
    </r>
    <r>
      <rPr>
        <sz val="16"/>
        <color theme="1"/>
        <rFont val="Cordia New"/>
        <family val="2"/>
      </rPr>
      <t xml:space="preserve"> × [(Wi × CODin)-S]</t>
    </r>
  </si>
  <si>
    <r>
      <t xml:space="preserve">2. สูตรคำนวณ ระบบบำบัดน้ำเสียแบบไม่เติมอากาศ ที่มีความลึกเกิน 2 เมตร = </t>
    </r>
    <r>
      <rPr>
        <b/>
        <sz val="16"/>
        <color rgb="FF0000FF"/>
        <rFont val="Cordia New"/>
        <family val="2"/>
      </rPr>
      <t>0.2</t>
    </r>
    <r>
      <rPr>
        <sz val="16"/>
        <color theme="1"/>
        <rFont val="Cordia New"/>
        <family val="2"/>
      </rPr>
      <t xml:space="preserve"> × [(Wi × CODin)-S]</t>
    </r>
  </si>
  <si>
    <t>4. อ้างอิงจากข้อกำหนดในการคำนวนและรายงานคาร์บอนฟุตปริ้นองค์กรโดย องคการบริหารจัดการกาซเรือนกระจก (องคการมหาชน)พิมพครั้งที่ 7 (ฉบับปรับปรุงครั้งที่ 5, มกราคม 2564)</t>
  </si>
  <si>
    <t>Scope 2 (ประเภท 2)</t>
  </si>
  <si>
    <t>Scope 1 (ประเภท 1)</t>
  </si>
  <si>
    <t>Scope 3 
(ประเภท 3)</t>
  </si>
  <si>
    <t>ขยะของเสีย (เผากำจัดโดยใช้น้ำมันดีเซล)</t>
  </si>
  <si>
    <t>ชื่อ</t>
  </si>
  <si>
    <t>Units</t>
  </si>
  <si>
    <t>EMISSION FACTORS</t>
  </si>
  <si>
    <t>แหล่งอ้างอิงข้อมูล</t>
  </si>
  <si>
    <r>
      <t>GWP</t>
    </r>
    <r>
      <rPr>
        <b/>
        <vertAlign val="subscript"/>
        <sz val="11"/>
        <color theme="0"/>
        <rFont val="Tahoma"/>
        <family val="2"/>
        <scheme val="minor"/>
      </rPr>
      <t>100</t>
    </r>
  </si>
  <si>
    <r>
      <t>CO</t>
    </r>
    <r>
      <rPr>
        <b/>
        <vertAlign val="subscript"/>
        <sz val="10"/>
        <color theme="0"/>
        <rFont val="Arial"/>
        <family val="2"/>
      </rPr>
      <t>2</t>
    </r>
  </si>
  <si>
    <r>
      <t>CH</t>
    </r>
    <r>
      <rPr>
        <b/>
        <vertAlign val="subscript"/>
        <sz val="10"/>
        <color theme="0"/>
        <rFont val="Arial"/>
        <family val="2"/>
      </rPr>
      <t>4</t>
    </r>
  </si>
  <si>
    <r>
      <t>N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O</t>
    </r>
  </si>
  <si>
    <t>ที่มา</t>
  </si>
  <si>
    <t>IPCC, AR5</t>
  </si>
  <si>
    <r>
      <t>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/unit]</t>
    </r>
  </si>
  <si>
    <r>
      <t>[kg CH</t>
    </r>
    <r>
      <rPr>
        <b/>
        <vertAlign val="subscript"/>
        <sz val="10"/>
        <color theme="0"/>
        <rFont val="Arial"/>
        <family val="2"/>
      </rPr>
      <t>4</t>
    </r>
    <r>
      <rPr>
        <b/>
        <sz val="10"/>
        <color theme="0"/>
        <rFont val="Arial"/>
        <family val="2"/>
      </rPr>
      <t>/unit]</t>
    </r>
  </si>
  <si>
    <r>
      <t>[kg N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O/unit]</t>
    </r>
  </si>
  <si>
    <r>
      <t>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eq/unit]</t>
    </r>
  </si>
  <si>
    <t>CO2</t>
  </si>
  <si>
    <t>Stationary Combustion</t>
  </si>
  <si>
    <t xml:space="preserve">Fossil CH4 </t>
  </si>
  <si>
    <t>Natural gas</t>
  </si>
  <si>
    <t>scf</t>
  </si>
  <si>
    <t>IPCC Vol.2 table 2.2, DEDE</t>
  </si>
  <si>
    <t>CH4</t>
  </si>
  <si>
    <t>MJ</t>
  </si>
  <si>
    <t>N2O</t>
  </si>
  <si>
    <t>Lignite</t>
  </si>
  <si>
    <t>SF6</t>
  </si>
  <si>
    <t>Fuel oil A</t>
  </si>
  <si>
    <t>litre</t>
  </si>
  <si>
    <t>IPCC Vol.2 table 2.2, PTT</t>
  </si>
  <si>
    <t>NF3</t>
  </si>
  <si>
    <t>Fuel oil C</t>
  </si>
  <si>
    <t>PASS: 12345678</t>
  </si>
  <si>
    <t>Gas/Diesel oil</t>
  </si>
  <si>
    <t>Anthracite</t>
  </si>
  <si>
    <t>Sub-bituminous coal</t>
  </si>
  <si>
    <t xml:space="preserve">Scope 3 </t>
  </si>
  <si>
    <t>กระดาษ A4 (สีขาว)</t>
  </si>
  <si>
    <t>Jet Kerosene</t>
  </si>
  <si>
    <t>น้ำประปา</t>
  </si>
  <si>
    <t>LPG</t>
  </si>
  <si>
    <t>IPCC Vol.2 table 2.2, DEDE LPG 1 litre = 0.54 kg</t>
  </si>
  <si>
    <t>กระดาษทิชชู</t>
  </si>
  <si>
    <t>Motor gasoline</t>
  </si>
  <si>
    <t>FUEL WOOD</t>
  </si>
  <si>
    <t>Bagasse</t>
  </si>
  <si>
    <t xml:space="preserve">Palm kernel shell </t>
  </si>
  <si>
    <t>Cob</t>
  </si>
  <si>
    <t>Biogas</t>
  </si>
  <si>
    <t>FUEL WOOD (CO2only)</t>
  </si>
  <si>
    <t>Bagasse (CO2only)</t>
  </si>
  <si>
    <t>Palm kernel shell (CO2only)</t>
  </si>
  <si>
    <t>Cob (CO2only)</t>
  </si>
  <si>
    <t>Biogas (CO2only)</t>
  </si>
  <si>
    <t>Mobile Combustion (On road)</t>
  </si>
  <si>
    <t xml:space="preserve">Motor Gasoline - uncontrolled </t>
  </si>
  <si>
    <t>IPCC Vol.2 table 3.2.1, 3.2.2, DEDE</t>
  </si>
  <si>
    <t>Motor Gasoline - oxydation catalyst</t>
  </si>
  <si>
    <t>Motor Gasoline - low mileage light duty vihicle vintage 1995 or later</t>
  </si>
  <si>
    <t>Gas/ Diesel Oil</t>
  </si>
  <si>
    <t>Compressed Natural Gas</t>
  </si>
  <si>
    <t>IPCC Vol.2 table 3.2.1, 3.2.2, PTT</t>
  </si>
  <si>
    <t>Liquified Petroleum Gas</t>
  </si>
  <si>
    <t>IPCC Vol.2 table 3.2.1, 3.2.2, DEDE LPG 1 litre = 0.54 kg</t>
  </si>
  <si>
    <t>Mobile Combustion (Off road)</t>
  </si>
  <si>
    <t>Diesel</t>
  </si>
  <si>
    <t>- Agriculture</t>
  </si>
  <si>
    <t>IPCC Vol.2 table 3.3.1, DEDE</t>
  </si>
  <si>
    <t xml:space="preserve">- Forestry </t>
  </si>
  <si>
    <t xml:space="preserve">- Industry </t>
  </si>
  <si>
    <t>- Household</t>
  </si>
  <si>
    <t>Motor Gasoline - 4 stroke</t>
  </si>
  <si>
    <t>Motor Gasoline - 2 stroke</t>
  </si>
  <si>
    <t>Electricity, grid mix (ไฟฟ้า)</t>
  </si>
  <si>
    <t>ไฟฟ้าแบบ grid mix ปี 2016-2018; LCIA
method IPCC 2013 GWP 100a V1.03</t>
  </si>
  <si>
    <t xml:space="preserve"> -</t>
  </si>
  <si>
    <t>Thai National LCI Database,
TIISMTEC-NSTDA, AR5
(with TGO electricity 2016-2018)</t>
  </si>
  <si>
    <t>Refrigerants (สารทำความเย็น)</t>
  </si>
  <si>
    <t>R-22 (HCFC-22)</t>
  </si>
  <si>
    <t>IPCC 2013, AR5</t>
  </si>
  <si>
    <t>R-32</t>
  </si>
  <si>
    <t>R-125</t>
  </si>
  <si>
    <t>R-134</t>
  </si>
  <si>
    <t>R-134a</t>
  </si>
  <si>
    <t>R-143</t>
  </si>
  <si>
    <t>R-143a</t>
  </si>
  <si>
    <t>ทั้งนี้สำหรับ Emission Factor ใน Scope 3 สามารถค้นหาได้ที่</t>
  </si>
  <si>
    <t>http://thaicarbonlabel.tgo.or.th/products_emission/products_emission.pnc</t>
  </si>
  <si>
    <t>IPCC</t>
  </si>
  <si>
    <t>DEDE</t>
  </si>
  <si>
    <t>[kg/TJ]</t>
  </si>
  <si>
    <t>[MJ/unit]</t>
  </si>
  <si>
    <t>unit</t>
  </si>
  <si>
    <t>NCV</t>
  </si>
  <si>
    <t>dry basis</t>
  </si>
  <si>
    <t>Residual fuel oil (Fuel oil A)</t>
  </si>
  <si>
    <t>*ref. from PTT</t>
  </si>
  <si>
    <t>Residual fuel oil (Fuel oil C)</t>
  </si>
  <si>
    <t>Wood / Wood Waste (FUEL WOOD)</t>
  </si>
  <si>
    <t>Other Primary Solid
Biomass</t>
  </si>
  <si>
    <r>
      <t>m</t>
    </r>
    <r>
      <rPr>
        <vertAlign val="superscript"/>
        <sz val="11"/>
        <rFont val="Tahoma"/>
        <family val="2"/>
        <scheme val="minor"/>
      </rPr>
      <t>3</t>
    </r>
  </si>
  <si>
    <t>gasoline</t>
  </si>
  <si>
    <t>Motor Gasoline -oxydation catalyst</t>
  </si>
  <si>
    <t xml:space="preserve">Mobile Combustion (Off road) </t>
  </si>
  <si>
    <t>6.การใช้สารทำความเย็นชนิด R32</t>
  </si>
  <si>
    <t>6.การใช้สารทำความเย็นชนิด R22</t>
  </si>
  <si>
    <t>kg CO2e/kgCHClF2</t>
  </si>
  <si>
    <t>kg CO2e/kgCH2F2</t>
  </si>
  <si>
    <t>kgCH2F2</t>
  </si>
  <si>
    <t>kgCHClF2</t>
  </si>
  <si>
    <t>(ทบทวนค่า EF จาก อบก.วันที่ 8-2-2567)</t>
  </si>
  <si>
    <t xml:space="preserve">1. ค่าการปล่อยก๊าซเรือนกระจก (Emission Factor) รวบรวมมาจากข้อมูลทุติยภูมิ สำหรับการประเมินคาร์บอนฟุตพริ้นท์ขององค์กร </t>
  </si>
  <si>
    <t>2. Scope 1 และ 2 สืบค้นข้อมุลได้จาก http://thaicarbonlabel.tgo.or.th/admin/uploadfiles/emission/ts_578cd2cb78.pdf บังคับใช้วันที่ 1 เมษายน 2565</t>
  </si>
  <si>
    <t>3. Scope 3 สืบค้นข้อมูลได้จ้าก http://thaicarbonlabel.tgo.or.th/admin/uploadfiles/emission/ts_af09c20f4f.pdf บังคับใช้วันที่ 1 มกราคม 2566</t>
  </si>
  <si>
    <t>4. ขยะของเสีย (เผากำจัดโดยใช้น้ำมันดีเซล) จะคิดจากปริมาณน้ำมันเชื้อเพลิงที่ใช้ในการเผาขยะ (ลิตร/ตัน)</t>
  </si>
  <si>
    <t>5. สารทำความเย็นที่จะมาคำนวณปริมาณก๊าซเรือนกระจกจะต้องสอดคล้องกับสารทำความเย็นที่ใช้ในสำนักงาน และเลือกค่า EF ได้จาก EF TGO AR5</t>
  </si>
  <si>
    <t xml:space="preserve">6. การปล่อยสารมีเทนจากบ่อบำบัดน้ำเสียแบบไม่เติมอากาศ ค่า EF อ้างอิงจากข้อกำหนดในการคำนวนและรายงานคาร์บอนฟุตปริ้นองค์กรโดย </t>
  </si>
  <si>
    <t>องค์การบริหารจัดการกาซเรือนกระจก (องคการมหาชน)พิมพครั้งที่ 7 (ฉบับปรับปรุงครั้งที่ 5, มกราคม 2564)</t>
  </si>
  <si>
    <t xml:space="preserve">สรุปข้อมูลปริมาณการปลดปล่อยก๊าซเรือนกระจก </t>
  </si>
  <si>
    <t xml:space="preserve"> tCO2e</t>
  </si>
  <si>
    <t>%GHG</t>
  </si>
  <si>
    <t>ปี 2567</t>
  </si>
  <si>
    <t>Diesel (Generator) สำหรับงานอาคาร</t>
  </si>
  <si>
    <t>Diesel (Fire pump) สำหรับงานอาคาร</t>
  </si>
  <si>
    <t>การใช้สารดับเพลิง (CO2)</t>
  </si>
  <si>
    <t>การใช้สารทำความเย็นชนิด R22</t>
  </si>
  <si>
    <t>การใช้สารทำความเย็นชนิด R32</t>
  </si>
  <si>
    <t xml:space="preserve">ส.ค. </t>
  </si>
  <si>
    <t>เฉลี่ย</t>
  </si>
  <si>
    <t>น้ำมัน Diesel สำหรับการเดินทาง</t>
  </si>
  <si>
    <t>น้ำมัน Gasohol 91, E20, E85 สำหรับการเดินทาง</t>
  </si>
  <si>
    <t>น้ำมัน Gasohol 95 สำหรับการเดินทาง</t>
  </si>
  <si>
    <t>จำนวนคนปี 2567</t>
  </si>
  <si>
    <t>การปล่อยมีเทนจากบ่อบำบัดน้ำเสียแบบไม่เติมอากาศ</t>
  </si>
  <si>
    <t>การปล่อยมีเทนจากระบบ septic tank</t>
  </si>
  <si>
    <t>ปริมาณก๊าซเรือนกระจก ปี 2567 (kgCO2e)</t>
  </si>
  <si>
    <t>ปริมาณก๊าซเรือนกระจกต่อคน ปี 2567 (kgCO2e/คน)</t>
  </si>
  <si>
    <t>% เพิ่มขึ้น / ลดลง  (kgCO2e/คน)</t>
  </si>
  <si>
    <t>% เพิ่มขึ้น / ลดลง (kgCO2e)</t>
  </si>
  <si>
    <t>แนวทางจัดการ :</t>
  </si>
  <si>
    <t>เดือนมกราคม 2567</t>
  </si>
  <si>
    <t>3. Scope 3 สืบค้นข้อมูลได้จ้าก http://thaicarbonlabel.tgo.or.th/admin/uploadfiles/emission/ts_af09c20f4f.pdf บังคับใช้วันที่ 1 มกราคม 2567</t>
  </si>
  <si>
    <t xml:space="preserve">เดือนกรกฎาคม 2567        </t>
  </si>
  <si>
    <t xml:space="preserve">เดือนกุมภาพันธ์ 2567      </t>
  </si>
  <si>
    <t xml:space="preserve">เดือนสิงหาคม 2567      </t>
  </si>
  <si>
    <t xml:space="preserve">เดือนมีนาคม 2567        </t>
  </si>
  <si>
    <t xml:space="preserve">เดือนกันยายน 2567      </t>
  </si>
  <si>
    <t xml:space="preserve">เดือนเมษายน 2567        </t>
  </si>
  <si>
    <t xml:space="preserve">เดือนตุลาคม 2567      </t>
  </si>
  <si>
    <t xml:space="preserve">เดือนพฤษภาคม 2567        </t>
  </si>
  <si>
    <t xml:space="preserve">เดือนพฤศจิกายน 2567      </t>
  </si>
  <si>
    <t xml:space="preserve">เดือนมิถุนายน 2567        </t>
  </si>
  <si>
    <t xml:space="preserve">เดือนธันวาคม 2567      </t>
  </si>
  <si>
    <t>วิเคราะห์สาเหตุ :</t>
  </si>
  <si>
    <t>รายละเอียด :</t>
  </si>
  <si>
    <t>สรุป การปล่อยก๊าซเรือนกระจกตั้งแต่เดือน มกราคม ถึง …...................ปี 2567 เท่ากับ …......... tCO2e ลดลงจากมกราคม ถึง …............... ปี 25…. เท่ากับ …............. tCO2e คิดเป็น …...... %</t>
  </si>
  <si>
    <t>การวิเคราะห์ข้อมูลและสาเหตุ (เป้าหมาย : ก๊าซเรือนกระจกลดลง ….............% จากปี 25…....)</t>
  </si>
  <si>
    <t>ปี 2566</t>
  </si>
  <si>
    <t>ปริมาณก๊าซเรือนกระจก ปี 2566 (kgCO2e)</t>
  </si>
  <si>
    <t>ผลต่างระหว่างปี 2566 และ 2567 (kgCO2e)</t>
  </si>
  <si>
    <t>สรุป การเปรียบเทียบปริมาณก๊าซเรือนกระจก (kgCO2e) ของปี 2566 และ 2567</t>
  </si>
  <si>
    <t>ปริมาณก๊าซเรือนกระจกต่อคน ปี 2566 (kgCO2e/คน)</t>
  </si>
  <si>
    <t>ผลต่างระหว่างปี 2566 และ 2567 (kgCO2e/คน)</t>
  </si>
  <si>
    <t>จำนวนคนปี 2566</t>
  </si>
  <si>
    <r>
      <t xml:space="preserve">ปริมาณก๊าซเรือนกระจก (kgCO2e) ประจำปี </t>
    </r>
    <r>
      <rPr>
        <b/>
        <sz val="16"/>
        <color rgb="FFFF0000"/>
        <rFont val="Cordia New"/>
        <family val="2"/>
      </rPr>
      <t>2567</t>
    </r>
  </si>
  <si>
    <r>
      <t xml:space="preserve">เดือน / ประจำปี </t>
    </r>
    <r>
      <rPr>
        <b/>
        <sz val="16"/>
        <color rgb="FFFF0000"/>
        <rFont val="Cordia New"/>
        <family val="2"/>
      </rPr>
      <t>2566</t>
    </r>
  </si>
  <si>
    <r>
      <t>ประจำปี 2566 (เดือน</t>
    </r>
    <r>
      <rPr>
        <b/>
        <sz val="16"/>
        <color rgb="FFFF0000"/>
        <rFont val="Cordia New"/>
        <family val="2"/>
      </rPr>
      <t>มกราคม</t>
    </r>
    <r>
      <rPr>
        <b/>
        <sz val="16"/>
        <rFont val="Cordia New"/>
        <family val="2"/>
      </rPr>
      <t xml:space="preserve"> ถึง </t>
    </r>
    <r>
      <rPr>
        <b/>
        <sz val="16"/>
        <color rgb="FFFF0000"/>
        <rFont val="Cordia New"/>
        <family val="2"/>
      </rPr>
      <t>ธันวาคม</t>
    </r>
    <r>
      <rPr>
        <b/>
        <sz val="16"/>
        <rFont val="Cordia New"/>
        <family val="2"/>
      </rPr>
      <t>)</t>
    </r>
  </si>
  <si>
    <r>
      <t xml:space="preserve">ปีคำนวณ </t>
    </r>
    <r>
      <rPr>
        <b/>
        <sz val="16"/>
        <color rgb="FFFF0000"/>
        <rFont val="Cordia New"/>
        <family val="2"/>
      </rPr>
      <t>2567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</si>
</sst>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87" formatCode="_(* #,##0.00_);_(* \(#,##0.00\);_(* &quot;-&quot;??_);_(@_)"/>
    <numFmt numFmtId="188" formatCode="0.0000"/>
    <numFmt numFmtId="189" formatCode="_-* #,##0_-;\-* #,##0_-;_-* &quot;-&quot;??_-;_-@_-"/>
    <numFmt numFmtId="190" formatCode="#,##0.00_ ;\-#,##0.00\ "/>
    <numFmt numFmtId="191" formatCode="_(* #,##0.0000_);_(* \(#,##0.0000\);_(* &quot;-&quot;??_);_(@_)"/>
    <numFmt numFmtId="192" formatCode="_(* #,##0_);_(* \(#,##0\);_(* &quot;-&quot;??_);_(@_)"/>
    <numFmt numFmtId="193" formatCode="_-* #,##0.0000_-;\-* #,##0.0000_-;_-* &quot;-&quot;??_-;_-@_-"/>
    <numFmt numFmtId="194" formatCode="0.000000"/>
  </numFmts>
  <fonts count="33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b/>
      <sz val="16"/>
      <name val="Cordia New"/>
      <family val="2"/>
    </font>
    <font>
      <b/>
      <sz val="16"/>
      <color rgb="FFFF0000"/>
      <name val="Cordia New"/>
      <family val="2"/>
    </font>
    <font>
      <sz val="16"/>
      <name val="Cordia New"/>
      <family val="2"/>
    </font>
    <font>
      <b/>
      <u/>
      <sz val="16"/>
      <color theme="1"/>
      <name val="Cordia New"/>
      <family val="2"/>
    </font>
    <font>
      <b/>
      <sz val="20"/>
      <color rgb="FFFF0000"/>
      <name val="Cordia New"/>
      <family val="2"/>
    </font>
    <font>
      <b/>
      <sz val="20"/>
      <color theme="1"/>
      <name val="Cordia New"/>
      <family val="2"/>
    </font>
    <font>
      <sz val="16"/>
      <color rgb="FF000000"/>
      <name val="Cordia New"/>
      <family val="2"/>
    </font>
    <font>
      <b/>
      <sz val="16"/>
      <color rgb="FF000000"/>
      <name val="Cordia New"/>
      <family val="2"/>
    </font>
    <font>
      <b/>
      <sz val="16"/>
      <color rgb="FF0000FF"/>
      <name val="Cordia New"/>
      <family val="2"/>
    </font>
    <font>
      <u/>
      <sz val="9.35"/>
      <color theme="10"/>
      <name val="Tahoma"/>
      <family val="2"/>
      <charset val="222"/>
    </font>
    <font>
      <sz val="11"/>
      <color theme="0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0"/>
      <color theme="0"/>
      <name val="Arial"/>
      <family val="2"/>
    </font>
    <font>
      <sz val="11"/>
      <name val="Tahoma"/>
      <family val="2"/>
      <charset val="222"/>
      <scheme val="minor"/>
    </font>
    <font>
      <b/>
      <sz val="11"/>
      <color theme="0"/>
      <name val="Tahoma"/>
      <family val="2"/>
      <scheme val="minor"/>
    </font>
    <font>
      <b/>
      <vertAlign val="subscript"/>
      <sz val="11"/>
      <color theme="0"/>
      <name val="Tahoma"/>
      <family val="2"/>
      <scheme val="minor"/>
    </font>
    <font>
      <b/>
      <vertAlign val="subscript"/>
      <sz val="10"/>
      <color theme="0"/>
      <name val="Arial"/>
      <family val="2"/>
    </font>
    <font>
      <b/>
      <sz val="10"/>
      <name val="Arial"/>
      <family val="2"/>
    </font>
    <font>
      <b/>
      <sz val="11"/>
      <name val="Tahoma"/>
      <family val="2"/>
      <scheme val="minor"/>
    </font>
    <font>
      <u/>
      <sz val="11"/>
      <color theme="10"/>
      <name val="Tahoma"/>
      <family val="2"/>
      <scheme val="minor"/>
    </font>
    <font>
      <vertAlign val="superscript"/>
      <sz val="11"/>
      <name val="Tahoma"/>
      <family val="2"/>
      <scheme val="minor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rgb="FF0070C0"/>
      <name val="Cordia New"/>
      <family val="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sz val="16"/>
      <color rgb="FFFF0000"/>
      <name val="Cordia New"/>
      <family val="2"/>
      <charset val="222"/>
    </font>
    <font>
      <sz val="16"/>
      <color rgb="FF000000"/>
      <name val="TH Sarabun New"/>
      <family val="2"/>
      <charset val="222"/>
    </font>
    <font>
      <sz val="16"/>
      <color rgb="FFFF0000"/>
      <name val="Cordia New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2DCDB"/>
      </patternFill>
    </fill>
    <fill>
      <patternFill patternType="solid">
        <fgColor rgb="FF00B0F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7D59F"/>
        <bgColor indexed="64"/>
      </patternFill>
    </fill>
    <fill>
      <patternFill patternType="solid">
        <fgColor rgb="FFA7D59F"/>
        <bgColor rgb="FFA7D59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187" fontId="1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26" fillId="0" borderId="0" applyFont="0" applyFill="0" applyBorder="0" applyAlignment="0" applyProtection="0"/>
  </cellStyleXfs>
  <cellXfs count="278">
    <xf numFmtId="0" fontId="0" fillId="0" borderId="0" xfId="0"/>
    <xf numFmtId="0" fontId="5" fillId="2" borderId="1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1" applyFont="1" applyFill="1" applyBorder="1"/>
    <xf numFmtId="0" fontId="8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6" fillId="3" borderId="0" xfId="1" applyFont="1" applyFill="1"/>
    <xf numFmtId="0" fontId="7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43" fontId="5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189" fontId="2" fillId="3" borderId="1" xfId="0" applyNumberFormat="1" applyFont="1" applyFill="1" applyBorder="1" applyAlignment="1">
      <alignment horizontal="center"/>
    </xf>
    <xf numFmtId="43" fontId="2" fillId="3" borderId="0" xfId="0" applyNumberFormat="1" applyFont="1" applyFill="1" applyAlignment="1">
      <alignment vertical="center"/>
    </xf>
    <xf numFmtId="0" fontId="6" fillId="5" borderId="1" xfId="1" applyFont="1" applyFill="1" applyBorder="1"/>
    <xf numFmtId="0" fontId="9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1" fillId="8" borderId="0" xfId="0" applyFont="1" applyFill="1"/>
    <xf numFmtId="0" fontId="6" fillId="2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8" fillId="3" borderId="0" xfId="0" applyFont="1" applyFill="1"/>
    <xf numFmtId="0" fontId="16" fillId="10" borderId="1" xfId="4" applyFont="1" applyFill="1" applyBorder="1" applyAlignment="1">
      <alignment horizontal="center" vertical="center"/>
    </xf>
    <xf numFmtId="0" fontId="17" fillId="3" borderId="0" xfId="4" applyFont="1" applyFill="1"/>
    <xf numFmtId="191" fontId="16" fillId="10" borderId="1" xfId="5" applyNumberFormat="1" applyFont="1" applyFill="1" applyBorder="1" applyAlignment="1">
      <alignment horizontal="center" vertical="center"/>
    </xf>
    <xf numFmtId="0" fontId="15" fillId="0" borderId="1" xfId="4" applyBorder="1"/>
    <xf numFmtId="0" fontId="15" fillId="0" borderId="1" xfId="4" applyBorder="1" applyAlignment="1">
      <alignment horizontal="center"/>
    </xf>
    <xf numFmtId="192" fontId="0" fillId="0" borderId="1" xfId="5" applyNumberFormat="1" applyFont="1" applyBorder="1"/>
    <xf numFmtId="0" fontId="21" fillId="3" borderId="1" xfId="4" applyFont="1" applyFill="1" applyBorder="1" applyAlignment="1">
      <alignment horizontal="left" vertical="center"/>
    </xf>
    <xf numFmtId="0" fontId="21" fillId="3" borderId="1" xfId="4" applyFont="1" applyFill="1" applyBorder="1" applyAlignment="1">
      <alignment horizontal="center" vertical="center"/>
    </xf>
    <xf numFmtId="191" fontId="21" fillId="3" borderId="1" xfId="5" applyNumberFormat="1" applyFont="1" applyFill="1" applyBorder="1" applyAlignment="1">
      <alignment horizontal="center" vertical="center"/>
    </xf>
    <xf numFmtId="0" fontId="17" fillId="3" borderId="1" xfId="4" applyFont="1" applyFill="1" applyBorder="1"/>
    <xf numFmtId="0" fontId="17" fillId="3" borderId="1" xfId="4" applyFont="1" applyFill="1" applyBorder="1" applyAlignment="1">
      <alignment horizontal="center" vertical="top"/>
    </xf>
    <xf numFmtId="0" fontId="17" fillId="3" borderId="1" xfId="4" applyFont="1" applyFill="1" applyBorder="1" applyAlignment="1">
      <alignment vertical="top"/>
    </xf>
    <xf numFmtId="11" fontId="21" fillId="3" borderId="1" xfId="4" applyNumberFormat="1" applyFont="1" applyFill="1" applyBorder="1" applyAlignment="1">
      <alignment horizontal="center" vertical="center"/>
    </xf>
    <xf numFmtId="0" fontId="17" fillId="3" borderId="1" xfId="4" applyFont="1" applyFill="1" applyBorder="1" applyAlignment="1">
      <alignment horizontal="center" vertical="center"/>
    </xf>
    <xf numFmtId="191" fontId="17" fillId="3" borderId="0" xfId="5" applyNumberFormat="1" applyFont="1" applyFill="1"/>
    <xf numFmtId="0" fontId="17" fillId="3" borderId="0" xfId="4" applyFont="1" applyFill="1" applyAlignment="1">
      <alignment horizontal="center"/>
    </xf>
    <xf numFmtId="188" fontId="17" fillId="3" borderId="0" xfId="4" applyNumberFormat="1" applyFont="1" applyFill="1"/>
    <xf numFmtId="188" fontId="0" fillId="0" borderId="0" xfId="5" applyNumberFormat="1" applyFont="1"/>
    <xf numFmtId="0" fontId="17" fillId="3" borderId="1" xfId="4" applyFont="1" applyFill="1" applyBorder="1" applyAlignment="1">
      <alignment horizontal="center"/>
    </xf>
    <xf numFmtId="0" fontId="22" fillId="3" borderId="1" xfId="4" applyFont="1" applyFill="1" applyBorder="1" applyAlignment="1">
      <alignment vertical="top"/>
    </xf>
    <xf numFmtId="49" fontId="17" fillId="3" borderId="1" xfId="4" applyNumberFormat="1" applyFont="1" applyFill="1" applyBorder="1" applyAlignment="1">
      <alignment vertical="top"/>
    </xf>
    <xf numFmtId="0" fontId="17" fillId="3" borderId="1" xfId="4" applyFont="1" applyFill="1" applyBorder="1" applyAlignment="1">
      <alignment vertical="center"/>
    </xf>
    <xf numFmtId="0" fontId="17" fillId="3" borderId="1" xfId="4" applyFont="1" applyFill="1" applyBorder="1" applyAlignment="1">
      <alignment vertical="center" wrapText="1"/>
    </xf>
    <xf numFmtId="0" fontId="17" fillId="3" borderId="1" xfId="4" applyFont="1" applyFill="1" applyBorder="1" applyAlignment="1">
      <alignment horizontal="center" vertical="center" wrapText="1"/>
    </xf>
    <xf numFmtId="191" fontId="17" fillId="3" borderId="0" xfId="4" applyNumberFormat="1" applyFont="1" applyFill="1"/>
    <xf numFmtId="0" fontId="22" fillId="3" borderId="1" xfId="4" applyFont="1" applyFill="1" applyBorder="1" applyAlignment="1">
      <alignment vertical="center"/>
    </xf>
    <xf numFmtId="0" fontId="17" fillId="3" borderId="0" xfId="4" applyFont="1" applyFill="1" applyAlignment="1">
      <alignment vertical="center"/>
    </xf>
    <xf numFmtId="0" fontId="17" fillId="3" borderId="0" xfId="4" applyFont="1" applyFill="1" applyAlignment="1">
      <alignment vertical="center" wrapText="1"/>
    </xf>
    <xf numFmtId="0" fontId="17" fillId="3" borderId="0" xfId="4" applyFont="1" applyFill="1" applyAlignment="1">
      <alignment horizontal="center" vertical="center"/>
    </xf>
    <xf numFmtId="11" fontId="21" fillId="3" borderId="0" xfId="4" applyNumberFormat="1" applyFont="1" applyFill="1" applyAlignment="1">
      <alignment horizontal="center" vertical="center"/>
    </xf>
    <xf numFmtId="191" fontId="21" fillId="3" borderId="0" xfId="5" applyNumberFormat="1" applyFont="1" applyFill="1" applyBorder="1" applyAlignment="1">
      <alignment horizontal="center" vertical="center"/>
    </xf>
    <xf numFmtId="0" fontId="17" fillId="3" borderId="0" xfId="4" applyFont="1" applyFill="1" applyAlignment="1">
      <alignment horizontal="center" vertical="center" wrapText="1"/>
    </xf>
    <xf numFmtId="49" fontId="17" fillId="3" borderId="0" xfId="4" applyNumberFormat="1" applyFont="1" applyFill="1" applyAlignment="1">
      <alignment vertical="top"/>
    </xf>
    <xf numFmtId="11" fontId="23" fillId="3" borderId="0" xfId="6" applyNumberFormat="1" applyFill="1" applyBorder="1" applyAlignment="1">
      <alignment horizontal="left" vertical="center"/>
    </xf>
    <xf numFmtId="0" fontId="18" fillId="12" borderId="0" xfId="4" applyFont="1" applyFill="1"/>
    <xf numFmtId="0" fontId="17" fillId="12" borderId="0" xfId="4" applyFont="1" applyFill="1" applyAlignment="1">
      <alignment horizontal="left" vertical="top"/>
    </xf>
    <xf numFmtId="193" fontId="17" fillId="12" borderId="0" xfId="5" applyNumberFormat="1" applyFont="1" applyFill="1" applyAlignment="1">
      <alignment horizontal="left" vertical="top"/>
    </xf>
    <xf numFmtId="193" fontId="17" fillId="12" borderId="0" xfId="5" applyNumberFormat="1" applyFont="1" applyFill="1" applyAlignment="1">
      <alignment horizontal="left" vertical="top" wrapText="1"/>
    </xf>
    <xf numFmtId="191" fontId="17" fillId="12" borderId="0" xfId="5" applyNumberFormat="1" applyFont="1" applyFill="1"/>
    <xf numFmtId="0" fontId="17" fillId="12" borderId="0" xfId="4" applyFont="1" applyFill="1"/>
    <xf numFmtId="193" fontId="17" fillId="3" borderId="0" xfId="5" applyNumberFormat="1" applyFont="1" applyFill="1"/>
    <xf numFmtId="193" fontId="17" fillId="3" borderId="0" xfId="5" applyNumberFormat="1" applyFont="1" applyFill="1" applyAlignment="1">
      <alignment horizontal="center"/>
    </xf>
    <xf numFmtId="191" fontId="17" fillId="3" borderId="0" xfId="5" applyNumberFormat="1" applyFont="1" applyFill="1" applyAlignment="1">
      <alignment horizontal="center"/>
    </xf>
    <xf numFmtId="194" fontId="17" fillId="3" borderId="1" xfId="5" applyNumberFormat="1" applyFont="1" applyFill="1" applyBorder="1" applyAlignment="1">
      <alignment horizontal="center" vertical="top"/>
    </xf>
    <xf numFmtId="191" fontId="17" fillId="3" borderId="1" xfId="5" applyNumberFormat="1" applyFont="1" applyFill="1" applyBorder="1" applyAlignment="1">
      <alignment horizontal="center"/>
    </xf>
    <xf numFmtId="0" fontId="17" fillId="0" borderId="1" xfId="5" applyNumberFormat="1" applyFont="1" applyFill="1" applyBorder="1" applyAlignment="1">
      <alignment horizontal="center" vertical="top"/>
    </xf>
    <xf numFmtId="0" fontId="17" fillId="0" borderId="1" xfId="4" applyFont="1" applyBorder="1" applyAlignment="1">
      <alignment horizontal="center" vertical="top"/>
    </xf>
    <xf numFmtId="187" fontId="17" fillId="3" borderId="0" xfId="5" applyFont="1" applyFill="1"/>
    <xf numFmtId="0" fontId="17" fillId="0" borderId="1" xfId="4" applyFont="1" applyBorder="1" applyAlignment="1">
      <alignment vertical="top"/>
    </xf>
    <xf numFmtId="0" fontId="17" fillId="3" borderId="1" xfId="5" applyNumberFormat="1" applyFont="1" applyFill="1" applyBorder="1" applyAlignment="1">
      <alignment horizontal="center" vertical="top"/>
    </xf>
    <xf numFmtId="0" fontId="17" fillId="3" borderId="1" xfId="5" applyNumberFormat="1" applyFont="1" applyFill="1" applyBorder="1" applyAlignment="1">
      <alignment horizontal="center"/>
    </xf>
    <xf numFmtId="193" fontId="17" fillId="3" borderId="1" xfId="5" applyNumberFormat="1" applyFont="1" applyFill="1" applyBorder="1"/>
    <xf numFmtId="191" fontId="17" fillId="3" borderId="1" xfId="5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4" fontId="6" fillId="3" borderId="1" xfId="0" applyNumberFormat="1" applyFont="1" applyFill="1" applyBorder="1" applyAlignment="1">
      <alignment horizontal="center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2" fontId="5" fillId="2" borderId="1" xfId="1" applyNumberFormat="1" applyFont="1" applyFill="1" applyBorder="1" applyAlignment="1">
      <alignment horizontal="right"/>
    </xf>
    <xf numFmtId="0" fontId="27" fillId="3" borderId="1" xfId="0" applyFont="1" applyFill="1" applyBorder="1" applyAlignment="1">
      <alignment horizontal="center"/>
    </xf>
    <xf numFmtId="0" fontId="28" fillId="3" borderId="0" xfId="0" applyFont="1" applyFill="1" applyAlignment="1">
      <alignment horizontal="left" vertical="center"/>
    </xf>
    <xf numFmtId="0" fontId="28" fillId="3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29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right" vertical="center"/>
    </xf>
    <xf numFmtId="0" fontId="28" fillId="3" borderId="1" xfId="0" applyFont="1" applyFill="1" applyBorder="1" applyAlignment="1">
      <alignment horizontal="center" wrapText="1"/>
    </xf>
    <xf numFmtId="0" fontId="29" fillId="3" borderId="1" xfId="0" applyFont="1" applyFill="1" applyBorder="1" applyAlignment="1">
      <alignment horizontal="center" wrapText="1"/>
    </xf>
    <xf numFmtId="0" fontId="29" fillId="3" borderId="1" xfId="0" applyFont="1" applyFill="1" applyBorder="1" applyAlignment="1">
      <alignment horizontal="right" wrapText="1"/>
    </xf>
    <xf numFmtId="0" fontId="29" fillId="3" borderId="1" xfId="0" applyFont="1" applyFill="1" applyBorder="1"/>
    <xf numFmtId="0" fontId="29" fillId="3" borderId="1" xfId="0" applyFont="1" applyFill="1" applyBorder="1" applyAlignment="1">
      <alignment horizontal="right"/>
    </xf>
    <xf numFmtId="188" fontId="29" fillId="3" borderId="1" xfId="0" applyNumberFormat="1" applyFont="1" applyFill="1" applyBorder="1" applyAlignment="1">
      <alignment horizontal="right" wrapText="1"/>
    </xf>
    <xf numFmtId="4" fontId="29" fillId="3" borderId="1" xfId="0" applyNumberFormat="1" applyFont="1" applyFill="1" applyBorder="1" applyAlignment="1">
      <alignment horizontal="right" wrapText="1"/>
    </xf>
    <xf numFmtId="4" fontId="30" fillId="3" borderId="1" xfId="0" applyNumberFormat="1" applyFont="1" applyFill="1" applyBorder="1" applyAlignment="1">
      <alignment horizontal="center" wrapText="1"/>
    </xf>
    <xf numFmtId="188" fontId="29" fillId="3" borderId="1" xfId="0" applyNumberFormat="1" applyFont="1" applyFill="1" applyBorder="1" applyAlignment="1">
      <alignment horizontal="right"/>
    </xf>
    <xf numFmtId="190" fontId="29" fillId="3" borderId="1" xfId="0" applyNumberFormat="1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2" fontId="30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right" wrapText="1"/>
    </xf>
    <xf numFmtId="0" fontId="4" fillId="3" borderId="0" xfId="0" applyFont="1" applyFill="1" applyAlignment="1">
      <alignment vertical="center"/>
    </xf>
    <xf numFmtId="0" fontId="29" fillId="3" borderId="0" xfId="3" applyFont="1" applyFill="1" applyBorder="1" applyAlignment="1" applyProtection="1">
      <alignment horizontal="left"/>
    </xf>
    <xf numFmtId="0" fontId="29" fillId="3" borderId="0" xfId="3" applyFont="1" applyFill="1" applyBorder="1" applyAlignment="1" applyProtection="1">
      <alignment horizontal="center"/>
    </xf>
    <xf numFmtId="0" fontId="29" fillId="3" borderId="0" xfId="0" applyFont="1" applyFill="1" applyAlignment="1">
      <alignment horizontal="center" wrapText="1"/>
    </xf>
    <xf numFmtId="4" fontId="29" fillId="3" borderId="0" xfId="0" applyNumberFormat="1" applyFont="1" applyFill="1" applyAlignment="1">
      <alignment horizontal="right" wrapText="1"/>
    </xf>
    <xf numFmtId="0" fontId="28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right" vertical="center"/>
    </xf>
    <xf numFmtId="0" fontId="29" fillId="3" borderId="0" xfId="3" applyFont="1" applyFill="1" applyAlignment="1" applyProtection="1">
      <alignment vertical="center"/>
    </xf>
    <xf numFmtId="0" fontId="29" fillId="3" borderId="0" xfId="0" applyFont="1" applyFill="1" applyAlignment="1">
      <alignment horizontal="center" vertical="top" wrapText="1"/>
    </xf>
    <xf numFmtId="4" fontId="29" fillId="3" borderId="0" xfId="0" applyNumberFormat="1" applyFont="1" applyFill="1" applyAlignment="1">
      <alignment horizontal="center" vertical="top" wrapText="1"/>
    </xf>
    <xf numFmtId="1" fontId="29" fillId="3" borderId="0" xfId="0" applyNumberFormat="1" applyFont="1" applyFill="1" applyAlignment="1">
      <alignment horizontal="center" vertical="top" wrapText="1"/>
    </xf>
    <xf numFmtId="0" fontId="11" fillId="13" borderId="1" xfId="0" applyFont="1" applyFill="1" applyBorder="1" applyAlignment="1">
      <alignment horizontal="center" shrinkToFit="1"/>
    </xf>
    <xf numFmtId="0" fontId="28" fillId="3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top" wrapText="1"/>
    </xf>
    <xf numFmtId="4" fontId="29" fillId="3" borderId="1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0" fontId="28" fillId="3" borderId="0" xfId="0" applyFont="1" applyFill="1" applyAlignment="1">
      <alignment horizontal="left" vertical="top" wrapText="1"/>
    </xf>
    <xf numFmtId="0" fontId="28" fillId="3" borderId="0" xfId="0" applyFont="1" applyFill="1" applyAlignment="1">
      <alignment horizontal="center" vertical="top" wrapText="1"/>
    </xf>
    <xf numFmtId="0" fontId="28" fillId="3" borderId="0" xfId="0" applyFont="1" applyFill="1" applyAlignment="1">
      <alignment horizontal="left" wrapText="1"/>
    </xf>
    <xf numFmtId="0" fontId="28" fillId="3" borderId="0" xfId="0" applyFont="1" applyFill="1" applyAlignment="1">
      <alignment horizontal="center" wrapText="1"/>
    </xf>
    <xf numFmtId="0" fontId="29" fillId="3" borderId="0" xfId="0" applyFont="1" applyFill="1" applyAlignment="1">
      <alignment horizontal="left" wrapText="1"/>
    </xf>
    <xf numFmtId="0" fontId="29" fillId="3" borderId="0" xfId="0" applyFont="1" applyFill="1" applyAlignment="1">
      <alignment wrapText="1"/>
    </xf>
    <xf numFmtId="0" fontId="29" fillId="15" borderId="1" xfId="0" applyFont="1" applyFill="1" applyBorder="1" applyAlignment="1">
      <alignment horizontal="center" wrapText="1"/>
    </xf>
    <xf numFmtId="0" fontId="31" fillId="15" borderId="1" xfId="0" applyFont="1" applyFill="1" applyBorder="1" applyAlignment="1">
      <alignment horizontal="center"/>
    </xf>
    <xf numFmtId="17" fontId="31" fillId="15" borderId="1" xfId="0" applyNumberFormat="1" applyFont="1" applyFill="1" applyBorder="1" applyAlignment="1">
      <alignment horizontal="center"/>
    </xf>
    <xf numFmtId="0" fontId="29" fillId="0" borderId="1" xfId="0" applyFont="1" applyBorder="1" applyAlignment="1">
      <alignment wrapText="1"/>
    </xf>
    <xf numFmtId="43" fontId="29" fillId="3" borderId="1" xfId="7" applyFont="1" applyFill="1" applyBorder="1" applyAlignment="1">
      <alignment horizontal="center" wrapText="1"/>
    </xf>
    <xf numFmtId="43" fontId="29" fillId="3" borderId="1" xfId="7" applyFont="1" applyFill="1" applyBorder="1" applyAlignment="1">
      <alignment horizontal="center" vertical="center"/>
    </xf>
    <xf numFmtId="0" fontId="29" fillId="0" borderId="1" xfId="0" applyFont="1" applyBorder="1"/>
    <xf numFmtId="0" fontId="28" fillId="3" borderId="0" xfId="0" applyFont="1" applyFill="1" applyAlignment="1">
      <alignment wrapText="1"/>
    </xf>
    <xf numFmtId="0" fontId="29" fillId="0" borderId="1" xfId="3" applyFont="1" applyFill="1" applyBorder="1" applyAlignment="1" applyProtection="1"/>
    <xf numFmtId="43" fontId="28" fillId="3" borderId="1" xfId="7" applyFont="1" applyFill="1" applyBorder="1" applyAlignment="1">
      <alignment horizontal="center" vertical="center" wrapText="1"/>
    </xf>
    <xf numFmtId="0" fontId="6" fillId="0" borderId="1" xfId="0" applyFont="1" applyBorder="1"/>
    <xf numFmtId="43" fontId="6" fillId="3" borderId="1" xfId="7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43" fontId="6" fillId="3" borderId="1" xfId="7" applyFont="1" applyFill="1" applyBorder="1" applyAlignment="1">
      <alignment vertical="center"/>
    </xf>
    <xf numFmtId="43" fontId="4" fillId="3" borderId="1" xfId="7" applyFont="1" applyFill="1" applyBorder="1" applyAlignment="1">
      <alignment horizontal="center" vertical="center"/>
    </xf>
    <xf numFmtId="4" fontId="29" fillId="3" borderId="0" xfId="0" applyNumberFormat="1" applyFont="1" applyFill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8" fillId="13" borderId="0" xfId="0" applyFont="1" applyFill="1" applyAlignment="1">
      <alignment horizontal="left" vertical="center"/>
    </xf>
    <xf numFmtId="0" fontId="28" fillId="13" borderId="0" xfId="0" applyFont="1" applyFill="1" applyAlignment="1">
      <alignment vertical="center"/>
    </xf>
    <xf numFmtId="0" fontId="29" fillId="13" borderId="0" xfId="0" applyFont="1" applyFill="1" applyAlignment="1">
      <alignment vertical="center"/>
    </xf>
    <xf numFmtId="0" fontId="31" fillId="13" borderId="0" xfId="0" applyFont="1" applyFill="1" applyAlignment="1">
      <alignment vertical="center"/>
    </xf>
    <xf numFmtId="0" fontId="31" fillId="16" borderId="0" xfId="0" applyFont="1" applyFill="1" applyAlignment="1">
      <alignment vertical="center"/>
    </xf>
    <xf numFmtId="0" fontId="29" fillId="3" borderId="0" xfId="0" applyFont="1" applyFill="1" applyAlignment="1">
      <alignment vertical="center" wrapText="1"/>
    </xf>
    <xf numFmtId="0" fontId="31" fillId="3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28" fillId="3" borderId="0" xfId="0" applyFont="1" applyFill="1" applyAlignment="1">
      <alignment vertical="center" wrapText="1"/>
    </xf>
    <xf numFmtId="0" fontId="29" fillId="3" borderId="0" xfId="0" applyFont="1" applyFill="1" applyAlignment="1">
      <alignment horizontal="left" vertical="center"/>
    </xf>
    <xf numFmtId="2" fontId="29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right" vertical="center" shrinkToFit="1"/>
    </xf>
    <xf numFmtId="0" fontId="6" fillId="3" borderId="1" xfId="0" applyFont="1" applyFill="1" applyBorder="1" applyAlignment="1">
      <alignment vertical="center" shrinkToFit="1"/>
    </xf>
    <xf numFmtId="0" fontId="6" fillId="3" borderId="9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188" fontId="6" fillId="3" borderId="1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shrinkToFit="1"/>
    </xf>
    <xf numFmtId="4" fontId="6" fillId="3" borderId="1" xfId="0" applyNumberFormat="1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wrapText="1"/>
    </xf>
    <xf numFmtId="4" fontId="32" fillId="0" borderId="1" xfId="0" applyNumberFormat="1" applyFont="1" applyFill="1" applyBorder="1" applyAlignment="1">
      <alignment horizontal="center" vertical="center" shrinkToFit="1"/>
    </xf>
    <xf numFmtId="4" fontId="2" fillId="0" borderId="1" xfId="0" applyNumberFormat="1" applyFont="1" applyFill="1" applyBorder="1" applyAlignment="1">
      <alignment horizontal="right" vertical="center" shrinkToFit="1"/>
    </xf>
    <xf numFmtId="0" fontId="32" fillId="3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wrapText="1"/>
    </xf>
    <xf numFmtId="188" fontId="6" fillId="3" borderId="1" xfId="0" applyNumberFormat="1" applyFont="1" applyFill="1" applyBorder="1" applyAlignment="1">
      <alignment horizontal="right" vertical="center"/>
    </xf>
    <xf numFmtId="0" fontId="4" fillId="9" borderId="1" xfId="0" applyFont="1" applyFill="1" applyBorder="1" applyAlignment="1">
      <alignment vertical="center" wrapText="1"/>
    </xf>
    <xf numFmtId="4" fontId="3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190" fontId="32" fillId="3" borderId="1" xfId="0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2" fontId="32" fillId="0" borderId="1" xfId="0" applyNumberFormat="1" applyFont="1" applyFill="1" applyBorder="1" applyAlignment="1">
      <alignment horizontal="center" vertical="center" shrinkToFit="1"/>
    </xf>
    <xf numFmtId="4" fontId="6" fillId="3" borderId="0" xfId="0" applyNumberFormat="1" applyFont="1" applyFill="1" applyAlignment="1">
      <alignment horizontal="center" vertical="center" wrapText="1"/>
    </xf>
    <xf numFmtId="0" fontId="6" fillId="0" borderId="1" xfId="3" applyFont="1" applyBorder="1" applyAlignment="1" applyProtection="1">
      <alignment vertical="center"/>
    </xf>
    <xf numFmtId="0" fontId="4" fillId="3" borderId="1" xfId="0" applyFont="1" applyFill="1" applyBorder="1" applyAlignment="1">
      <alignment vertical="top" shrinkToFit="1"/>
    </xf>
    <xf numFmtId="4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4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6" fillId="3" borderId="0" xfId="3" applyFont="1" applyFill="1" applyAlignment="1" applyProtection="1">
      <alignment vertical="center"/>
    </xf>
    <xf numFmtId="0" fontId="6" fillId="3" borderId="0" xfId="0" applyFont="1" applyFill="1" applyAlignment="1">
      <alignment horizontal="center" vertical="top" wrapText="1"/>
    </xf>
    <xf numFmtId="4" fontId="6" fillId="3" borderId="0" xfId="0" applyNumberFormat="1" applyFont="1" applyFill="1" applyAlignment="1">
      <alignment horizontal="center" vertical="top" wrapText="1"/>
    </xf>
    <xf numFmtId="1" fontId="6" fillId="3" borderId="0" xfId="0" applyNumberFormat="1" applyFont="1" applyFill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30" fillId="3" borderId="1" xfId="0" applyFont="1" applyFill="1" applyBorder="1" applyAlignment="1">
      <alignment horizontal="center" wrapText="1"/>
    </xf>
    <xf numFmtId="190" fontId="30" fillId="3" borderId="1" xfId="0" applyNumberFormat="1" applyFont="1" applyFill="1" applyBorder="1" applyAlignment="1">
      <alignment horizontal="center"/>
    </xf>
    <xf numFmtId="2" fontId="30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/>
    <xf numFmtId="0" fontId="29" fillId="3" borderId="0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1" applyNumberFormat="1" applyFont="1" applyFill="1" applyBorder="1"/>
    <xf numFmtId="43" fontId="29" fillId="3" borderId="0" xfId="0" applyNumberFormat="1" applyFont="1" applyFill="1" applyAlignment="1">
      <alignment horizontal="center" vertical="center"/>
    </xf>
    <xf numFmtId="3" fontId="6" fillId="5" borderId="1" xfId="1" applyNumberFormat="1" applyFont="1" applyFill="1" applyBorder="1"/>
    <xf numFmtId="2" fontId="29" fillId="3" borderId="1" xfId="0" applyNumberFormat="1" applyFont="1" applyFill="1" applyBorder="1" applyAlignment="1">
      <alignment horizontal="center" vertical="top" wrapText="1"/>
    </xf>
    <xf numFmtId="0" fontId="28" fillId="16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left" vertical="center" wrapText="1"/>
    </xf>
    <xf numFmtId="0" fontId="28" fillId="3" borderId="0" xfId="0" applyFont="1" applyFill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left" wrapText="1"/>
    </xf>
    <xf numFmtId="0" fontId="28" fillId="3" borderId="2" xfId="0" applyFont="1" applyFill="1" applyBorder="1" applyAlignment="1">
      <alignment horizontal="left" wrapText="1"/>
    </xf>
    <xf numFmtId="0" fontId="29" fillId="3" borderId="5" xfId="0" applyFont="1" applyFill="1" applyBorder="1" applyAlignment="1">
      <alignment horizontal="left" wrapText="1"/>
    </xf>
    <xf numFmtId="0" fontId="29" fillId="3" borderId="2" xfId="0" applyFont="1" applyFill="1" applyBorder="1" applyAlignment="1">
      <alignment horizontal="left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/>
    </xf>
    <xf numFmtId="0" fontId="28" fillId="3" borderId="10" xfId="0" applyFont="1" applyFill="1" applyBorder="1" applyAlignment="1">
      <alignment horizontal="center" vertical="center"/>
    </xf>
    <xf numFmtId="0" fontId="28" fillId="3" borderId="12" xfId="0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/>
    </xf>
    <xf numFmtId="0" fontId="4" fillId="0" borderId="1" xfId="3" applyFont="1" applyBorder="1" applyAlignment="1" applyProtection="1">
      <alignment horizontal="center"/>
    </xf>
    <xf numFmtId="0" fontId="28" fillId="2" borderId="5" xfId="0" applyFont="1" applyFill="1" applyBorder="1" applyAlignment="1">
      <alignment horizontal="left" wrapText="1"/>
    </xf>
    <xf numFmtId="0" fontId="28" fillId="2" borderId="2" xfId="0" applyFont="1" applyFill="1" applyBorder="1" applyAlignment="1">
      <alignment horizontal="left" wrapText="1"/>
    </xf>
    <xf numFmtId="0" fontId="28" fillId="9" borderId="5" xfId="0" applyFont="1" applyFill="1" applyBorder="1" applyAlignment="1">
      <alignment horizontal="left" wrapText="1"/>
    </xf>
    <xf numFmtId="0" fontId="28" fillId="9" borderId="2" xfId="0" applyFont="1" applyFill="1" applyBorder="1" applyAlignment="1">
      <alignment horizontal="left" wrapText="1"/>
    </xf>
    <xf numFmtId="0" fontId="29" fillId="3" borderId="5" xfId="0" applyFont="1" applyFill="1" applyBorder="1" applyAlignment="1">
      <alignment horizontal="left"/>
    </xf>
    <xf numFmtId="0" fontId="29" fillId="3" borderId="2" xfId="0" applyFont="1" applyFill="1" applyBorder="1" applyAlignment="1">
      <alignment horizontal="left"/>
    </xf>
    <xf numFmtId="0" fontId="29" fillId="0" borderId="5" xfId="3" applyFont="1" applyBorder="1" applyAlignment="1" applyProtection="1">
      <alignment horizontal="left"/>
    </xf>
    <xf numFmtId="0" fontId="29" fillId="0" borderId="2" xfId="3" applyFont="1" applyBorder="1" applyAlignment="1" applyProtection="1">
      <alignment horizontal="left"/>
    </xf>
    <xf numFmtId="0" fontId="28" fillId="3" borderId="0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wrapText="1"/>
    </xf>
    <xf numFmtId="0" fontId="18" fillId="11" borderId="5" xfId="4" applyFont="1" applyFill="1" applyBorder="1" applyAlignment="1">
      <alignment horizontal="center"/>
    </xf>
    <xf numFmtId="0" fontId="18" fillId="11" borderId="2" xfId="4" applyFont="1" applyFill="1" applyBorder="1" applyAlignment="1">
      <alignment horizontal="center"/>
    </xf>
    <xf numFmtId="0" fontId="16" fillId="10" borderId="1" xfId="4" applyFont="1" applyFill="1" applyBorder="1" applyAlignment="1">
      <alignment horizontal="center" vertical="center"/>
    </xf>
    <xf numFmtId="0" fontId="14" fillId="10" borderId="1" xfId="4" applyFont="1" applyFill="1" applyBorder="1" applyAlignment="1">
      <alignment horizontal="center" vertical="center"/>
    </xf>
    <xf numFmtId="0" fontId="16" fillId="10" borderId="5" xfId="4" applyFont="1" applyFill="1" applyBorder="1" applyAlignment="1">
      <alignment horizontal="center" vertical="center"/>
    </xf>
    <xf numFmtId="0" fontId="16" fillId="10" borderId="4" xfId="4" applyFont="1" applyFill="1" applyBorder="1" applyAlignment="1">
      <alignment horizontal="center" vertical="center"/>
    </xf>
    <xf numFmtId="194" fontId="17" fillId="3" borderId="1" xfId="5" applyNumberFormat="1" applyFont="1" applyFill="1" applyBorder="1" applyAlignment="1">
      <alignment horizontal="center" vertical="top"/>
    </xf>
    <xf numFmtId="193" fontId="17" fillId="3" borderId="14" xfId="5" applyNumberFormat="1" applyFont="1" applyFill="1" applyBorder="1" applyAlignment="1">
      <alignment horizontal="center"/>
    </xf>
    <xf numFmtId="0" fontId="17" fillId="3" borderId="5" xfId="4" applyFont="1" applyFill="1" applyBorder="1" applyAlignment="1">
      <alignment horizontal="center" vertical="top"/>
    </xf>
    <xf numFmtId="0" fontId="17" fillId="3" borderId="4" xfId="4" applyFont="1" applyFill="1" applyBorder="1" applyAlignment="1">
      <alignment horizontal="center" vertical="top"/>
    </xf>
    <xf numFmtId="0" fontId="17" fillId="3" borderId="2" xfId="4" applyFont="1" applyFill="1" applyBorder="1" applyAlignment="1">
      <alignment horizontal="center" vertical="top"/>
    </xf>
  </cellXfs>
  <cellStyles count="8">
    <cellStyle name="Comma 2" xfId="2"/>
    <cellStyle name="Hyperlink" xfId="3" builtinId="8"/>
    <cellStyle name="Hyperlink 2" xfId="6"/>
    <cellStyle name="Normal 2 2" xfId="1"/>
    <cellStyle name="จุลภาค" xfId="7" builtinId="3"/>
    <cellStyle name="จุลภาค 2" xfId="5"/>
    <cellStyle name="ปกติ" xfId="0" builtinId="0"/>
    <cellStyle name="ปกติ 2" xfId="4"/>
  </cellStyles>
  <dxfs count="0"/>
  <tableStyles count="0" defaultTableStyle="TableStyleMedium9" defaultPivotStyle="PivotStyleLight16"/>
  <colors>
    <mruColors>
      <color rgb="FFA7D59F"/>
      <color rgb="FF0000FF"/>
      <color rgb="FF006600"/>
      <color rgb="FF0000CC"/>
      <color rgb="FF00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754788394407478E-2"/>
          <c:y val="0.25136311479757778"/>
          <c:w val="0.88642617587069072"/>
          <c:h val="0.6358996884416977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A633-4B7B-B685-15DD7F4DCC25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A633-4B7B-B685-15DD7F4DCC25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F8FC-452D-B550-34B8A2908023}"/>
              </c:ext>
            </c:extLst>
          </c:dPt>
          <c:dLbls>
            <c:dLbl>
              <c:idx val="0"/>
              <c:layout>
                <c:manualLayout>
                  <c:x val="1.8353675323483528E-2"/>
                  <c:y val="-3.8679643467086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55C-4313-A8FE-14C947348BA4}"/>
                </c:ext>
              </c:extLst>
            </c:dLbl>
            <c:dLbl>
              <c:idx val="1"/>
              <c:layout>
                <c:manualLayout>
                  <c:x val="1.8353675323483528E-2"/>
                  <c:y val="-5.8019465200630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33-4B7B-B685-15DD7F4DCC25}"/>
                </c:ext>
              </c:extLst>
            </c:dLbl>
            <c:dLbl>
              <c:idx val="2"/>
              <c:layout>
                <c:manualLayout>
                  <c:x val="7.341470129393411E-3"/>
                  <c:y val="-6.1242768822887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33-4B7B-B685-15DD7F4DCC25}"/>
                </c:ext>
              </c:extLst>
            </c:dLbl>
            <c:dLbl>
              <c:idx val="3"/>
              <c:layout>
                <c:manualLayout>
                  <c:x val="1.8353675323483528E-2"/>
                  <c:y val="-4.5126250711601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8FC-452D-B550-34B8A29080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'สรุปการคำนวณ ปี 2567'!$C$39:$C$42</c:f>
              <c:strCache>
                <c:ptCount val="4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  <c:pt idx="3">
                  <c:v>รวม</c:v>
                </c:pt>
              </c:strCache>
            </c:strRef>
          </c:cat>
          <c:val>
            <c:numRef>
              <c:f>'สรุปการคำนวณ ปี 2567'!$E$39:$E$42</c:f>
              <c:numCache>
                <c:formatCode>#,##0.00</c:formatCode>
                <c:ptCount val="4"/>
                <c:pt idx="0">
                  <c:v>9.0408595182000031</c:v>
                </c:pt>
                <c:pt idx="1">
                  <c:v>116.57574518700001</c:v>
                </c:pt>
                <c:pt idx="2">
                  <c:v>30.179033100000002</c:v>
                </c:pt>
                <c:pt idx="3">
                  <c:v>155.79563780520002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33-4B7B-B685-15DD7F4DC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95105232"/>
        <c:axId val="-1695101968"/>
        <c:axId val="0"/>
      </c:bar3DChart>
      <c:catAx>
        <c:axId val="-1695105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95101968"/>
        <c:crosses val="autoZero"/>
        <c:auto val="1"/>
        <c:lblAlgn val="ctr"/>
        <c:lblOffset val="100"/>
        <c:noMultiLvlLbl val="0"/>
      </c:catAx>
      <c:valAx>
        <c:axId val="-1695101968"/>
        <c:scaling>
          <c:orientation val="minMax"/>
          <c:max val="160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-1695105232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800" b="1">
          <a:latin typeface="Cordia New" pitchFamily="34" charset="-34"/>
          <a:cs typeface="Cordia New" pitchFamily="34" charset="-34"/>
        </a:defRPr>
      </a:pPr>
      <a:endParaRPr lang="th-TH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r>
              <a:rPr lang="th-TH" sz="2400"/>
              <a:t>การเปรียบเทียบปริมาณก๊าซเรือนกระจก</a:t>
            </a:r>
            <a:r>
              <a:rPr lang="en-US" sz="2400"/>
              <a:t>(tCO2e)</a:t>
            </a:r>
            <a:r>
              <a:rPr lang="th-TH" sz="2400"/>
              <a:t> </a:t>
            </a:r>
          </a:p>
          <a:p>
            <a:pPr>
              <a:defRPr sz="2400"/>
            </a:pPr>
            <a:r>
              <a:rPr lang="th-TH" sz="2400"/>
              <a:t>ปี </a:t>
            </a:r>
            <a:r>
              <a:rPr lang="en-US" sz="2400"/>
              <a:t>25</a:t>
            </a:r>
            <a:r>
              <a:rPr lang="th-TH" sz="2400"/>
              <a:t>66</a:t>
            </a:r>
            <a:r>
              <a:rPr lang="en-US" sz="2400"/>
              <a:t> </a:t>
            </a:r>
            <a:r>
              <a:rPr lang="th-TH" sz="2400"/>
              <a:t>และ </a:t>
            </a:r>
            <a:r>
              <a:rPr lang="en-US" sz="2400"/>
              <a:t>2567</a:t>
            </a:r>
            <a:endParaRPr lang="th-TH" sz="2400"/>
          </a:p>
        </c:rich>
      </c:tx>
      <c:layout>
        <c:manualLayout>
          <c:xMode val="edge"/>
          <c:yMode val="edge"/>
          <c:x val="7.4989659989230767E-2"/>
          <c:y val="2.06451816446610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625664643346292E-2"/>
          <c:y val="0.26316774461117493"/>
          <c:w val="0.89014039179371862"/>
          <c:h val="0.6234459991762253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'สรุปการคำนวณ ปี 2567'!$D$38</c:f>
              <c:strCache>
                <c:ptCount val="1"/>
                <c:pt idx="0">
                  <c:v>ปี 2566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0"/>
                  <c:y val="-3.5533375810597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EC-4861-87B4-6A46304CC548}"/>
                </c:ext>
              </c:extLst>
            </c:dLbl>
            <c:dLbl>
              <c:idx val="2"/>
              <c:layout>
                <c:manualLayout>
                  <c:x val="-1.5151515151515152E-2"/>
                  <c:y val="-3.876368270246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EC-4861-87B4-6A46304CC5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Cordia New" panose="020B0304020202020204" pitchFamily="34" charset="-34"/>
                    <a:ea typeface="+mn-ea"/>
                    <a:cs typeface="Cordia New" panose="020B0304020202020204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'สรุปการคำนวณ ปี 2567'!$C$39:$C$42</c:f>
              <c:strCache>
                <c:ptCount val="4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  <c:pt idx="3">
                  <c:v>รวม</c:v>
                </c:pt>
              </c:strCache>
            </c:strRef>
          </c:cat>
          <c:val>
            <c:numRef>
              <c:f>'สรุปการคำนวณ ปี 2567'!$D$39:$D$42</c:f>
              <c:numCache>
                <c:formatCode>#,##0.00</c:formatCode>
                <c:ptCount val="4"/>
                <c:pt idx="0">
                  <c:v>9.9408860636000007</c:v>
                </c:pt>
                <c:pt idx="1">
                  <c:v>116.03191397500002</c:v>
                </c:pt>
                <c:pt idx="2">
                  <c:v>31.626136999999996</c:v>
                </c:pt>
                <c:pt idx="3">
                  <c:v>157.59893703860001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B-4A13-8DC1-49BBE0B7489C}"/>
            </c:ext>
          </c:extLst>
        </c:ser>
        <c:ser>
          <c:idx val="1"/>
          <c:order val="1"/>
          <c:tx>
            <c:strRef>
              <c:f>'สรุปการคำนวณ ปี 2567'!$E$38</c:f>
              <c:strCache>
                <c:ptCount val="1"/>
                <c:pt idx="0">
                  <c:v>ปี 2567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6515151515151516E-2"/>
                  <c:y val="-1.2921227567489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EC-4861-87B4-6A46304CC548}"/>
                </c:ext>
              </c:extLst>
            </c:dLbl>
            <c:dLbl>
              <c:idx val="1"/>
              <c:layout>
                <c:manualLayout>
                  <c:x val="4.924242424242424E-2"/>
                  <c:y val="-3.2303068918724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EC-4861-87B4-6A46304CC548}"/>
                </c:ext>
              </c:extLst>
            </c:dLbl>
            <c:dLbl>
              <c:idx val="2"/>
              <c:layout>
                <c:manualLayout>
                  <c:x val="4.6717171717171622E-2"/>
                  <c:y val="-4.8454603378087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EC-4861-87B4-6A46304CC548}"/>
                </c:ext>
              </c:extLst>
            </c:dLbl>
            <c:dLbl>
              <c:idx val="3"/>
              <c:layout>
                <c:manualLayout>
                  <c:x val="5.0505050505050504E-2"/>
                  <c:y val="-3.2303068918724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EC-4861-87B4-6A46304CC5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Cordia New" panose="020B0304020202020204" pitchFamily="34" charset="-34"/>
                    <a:ea typeface="+mn-ea"/>
                    <a:cs typeface="Cordia New" panose="020B0304020202020204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'สรุปการคำนวณ ปี 2567'!$C$39:$C$42</c:f>
              <c:strCache>
                <c:ptCount val="4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  <c:pt idx="3">
                  <c:v>รวม</c:v>
                </c:pt>
              </c:strCache>
            </c:strRef>
          </c:cat>
          <c:val>
            <c:numRef>
              <c:f>'สรุปการคำนวณ ปี 2567'!$E$39:$E$42</c:f>
              <c:numCache>
                <c:formatCode>#,##0.00</c:formatCode>
                <c:ptCount val="4"/>
                <c:pt idx="0">
                  <c:v>9.0408595182000031</c:v>
                </c:pt>
                <c:pt idx="1">
                  <c:v>116.57574518700001</c:v>
                </c:pt>
                <c:pt idx="2">
                  <c:v>30.179033100000002</c:v>
                </c:pt>
                <c:pt idx="3">
                  <c:v>155.79563780520002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CB-4A13-8DC1-49BBE0B74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463236687"/>
        <c:axId val="1144452095"/>
        <c:axId val="0"/>
      </c:bar3DChart>
      <c:catAx>
        <c:axId val="1463236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144452095"/>
        <c:crosses val="autoZero"/>
        <c:auto val="1"/>
        <c:lblAlgn val="ctr"/>
        <c:lblOffset val="100"/>
        <c:noMultiLvlLbl val="0"/>
      </c:catAx>
      <c:valAx>
        <c:axId val="1144452095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463236687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457753896775879"/>
          <c:y val="0.10697626972483816"/>
          <c:w val="0.23983623714258556"/>
          <c:h val="0.131733366985839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800" b="1">
          <a:solidFill>
            <a:sysClr val="windowText" lastClr="000000"/>
          </a:solidFill>
          <a:latin typeface="Cordia New" panose="020B0304020202020204" pitchFamily="34" charset="-34"/>
          <a:cs typeface="Cordia New" panose="020B0304020202020204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r>
              <a:rPr lang="th-TH" b="1"/>
              <a:t>การเปรียบเทียบปริมาณก๊าซเรือนกระจก</a:t>
            </a:r>
            <a:r>
              <a:rPr lang="en-US" b="1"/>
              <a:t> </a:t>
            </a:r>
            <a:r>
              <a:rPr lang="th-TH" b="1"/>
              <a:t>(</a:t>
            </a:r>
            <a:r>
              <a:rPr lang="en-US" b="1"/>
              <a:t>kgCO2e) </a:t>
            </a:r>
            <a:r>
              <a:rPr lang="th-TH" b="1"/>
              <a:t>ของปี </a:t>
            </a:r>
            <a:r>
              <a:rPr lang="en-US" b="1"/>
              <a:t>2566 </a:t>
            </a:r>
            <a:r>
              <a:rPr lang="th-TH" b="1"/>
              <a:t>และ </a:t>
            </a:r>
            <a:r>
              <a:rPr lang="en-US" b="1"/>
              <a:t>2567</a:t>
            </a:r>
            <a:endParaRPr lang="th-TH" b="1"/>
          </a:p>
        </c:rich>
      </c:tx>
      <c:layout>
        <c:manualLayout>
          <c:xMode val="edge"/>
          <c:yMode val="edge"/>
          <c:x val="0.19686366690625418"/>
          <c:y val="1.36557622478029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'สรุปการคำนวณ ปี 2567'!$C$79</c:f>
              <c:strCache>
                <c:ptCount val="1"/>
                <c:pt idx="0">
                  <c:v>ปริมาณก๊าซเรือนกระจก ปี 2567 (kgCO2e)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'สรุปการคำนวณ ปี 2567'!$D$60:$Q$60</c15:sqref>
                  </c15:fullRef>
                </c:ext>
              </c:extLst>
              <c:f>('สรุปการคำนวณ ปี 2567'!$D$60:$O$60,'สรุปการคำนวณ ปี 2567'!$Q$60)</c:f>
              <c:strCache>
                <c:ptCount val="13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 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  <c:pt idx="12">
                  <c:v>เฉลี่ย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'สรุปการคำนวณ ปี 2567'!$D$79:$Q$79</c15:sqref>
                  </c15:fullRef>
                </c:ext>
              </c:extLst>
              <c:f>('สรุปการคำนวณ ปี 2567'!$D$79:$O$79,'สรุปการคำนวณ ปี 2567'!$Q$79)</c:f>
              <c:numCache>
                <c:formatCode>_(* #,##0.00_);_(* \(#,##0.00\);_(* "-"??_);_(@_)</c:formatCode>
                <c:ptCount val="13"/>
                <c:pt idx="0">
                  <c:v>10396.1978124</c:v>
                </c:pt>
                <c:pt idx="1">
                  <c:v>8816.5982869999989</c:v>
                </c:pt>
                <c:pt idx="2">
                  <c:v>12736.7413318</c:v>
                </c:pt>
                <c:pt idx="3">
                  <c:v>17268.6060536</c:v>
                </c:pt>
                <c:pt idx="4">
                  <c:v>18281.042147799999</c:v>
                </c:pt>
                <c:pt idx="5">
                  <c:v>16264.7177498</c:v>
                </c:pt>
                <c:pt idx="6">
                  <c:v>13751.788465000001</c:v>
                </c:pt>
                <c:pt idx="7">
                  <c:v>13796.0094102</c:v>
                </c:pt>
                <c:pt idx="8">
                  <c:v>13238.417838599999</c:v>
                </c:pt>
                <c:pt idx="9">
                  <c:v>13127.968959200001</c:v>
                </c:pt>
                <c:pt idx="10">
                  <c:v>10727.7687398</c:v>
                </c:pt>
                <c:pt idx="11">
                  <c:v>7389.7810099999997</c:v>
                </c:pt>
                <c:pt idx="12">
                  <c:v>12982.9698171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9-46EE-9577-61EE34296578}"/>
            </c:ext>
          </c:extLst>
        </c:ser>
        <c:ser>
          <c:idx val="1"/>
          <c:order val="1"/>
          <c:tx>
            <c:strRef>
              <c:f>'สรุปการคำนวณ ปี 2567'!$C$80</c:f>
              <c:strCache>
                <c:ptCount val="1"/>
                <c:pt idx="0">
                  <c:v>ปริมาณก๊าซเรือนกระจก ปี 2566 (kgCO2e)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'สรุปการคำนวณ ปี 2567'!$D$60:$Q$60</c15:sqref>
                  </c15:fullRef>
                </c:ext>
              </c:extLst>
              <c:f>('สรุปการคำนวณ ปี 2567'!$D$60:$O$60,'สรุปการคำนวณ ปี 2567'!$Q$60)</c:f>
              <c:strCache>
                <c:ptCount val="13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 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  <c:pt idx="12">
                  <c:v>เฉลี่ย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'สรุปการคำนวณ ปี 2567'!$D$80:$Q$80</c15:sqref>
                  </c15:fullRef>
                </c:ext>
              </c:extLst>
              <c:f>('สรุปการคำนวณ ปี 2567'!$D$80:$O$80,'สรุปการคำนวณ ปี 2567'!$Q$80)</c:f>
              <c:numCache>
                <c:formatCode>_(* #,##0.00_);_(* \(#,##0.00\);_(* "-"??_);_(@_)</c:formatCode>
                <c:ptCount val="13"/>
                <c:pt idx="0">
                  <c:v>10250.282565</c:v>
                </c:pt>
                <c:pt idx="1">
                  <c:v>9097.720256999999</c:v>
                </c:pt>
                <c:pt idx="2">
                  <c:v>10837.786584199999</c:v>
                </c:pt>
                <c:pt idx="3">
                  <c:v>13736.666715400001</c:v>
                </c:pt>
                <c:pt idx="4">
                  <c:v>16517.027660399999</c:v>
                </c:pt>
                <c:pt idx="5">
                  <c:v>15562.069934800002</c:v>
                </c:pt>
                <c:pt idx="6">
                  <c:v>16515.221259599999</c:v>
                </c:pt>
                <c:pt idx="7">
                  <c:v>14088.4163816</c:v>
                </c:pt>
                <c:pt idx="8">
                  <c:v>13884.300318199999</c:v>
                </c:pt>
                <c:pt idx="9">
                  <c:v>14052.918623200001</c:v>
                </c:pt>
                <c:pt idx="10">
                  <c:v>13111.335186599999</c:v>
                </c:pt>
                <c:pt idx="11">
                  <c:v>9945.1915526000012</c:v>
                </c:pt>
                <c:pt idx="12">
                  <c:v>13133.244753216668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9-46EE-9577-61EE34296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3880127"/>
        <c:axId val="896151599"/>
      </c:barChart>
      <c:catAx>
        <c:axId val="1573880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896151599"/>
        <c:crosses val="autoZero"/>
        <c:auto val="1"/>
        <c:lblAlgn val="ctr"/>
        <c:lblOffset val="100"/>
        <c:noMultiLvlLbl val="0"/>
      </c:catAx>
      <c:valAx>
        <c:axId val="896151599"/>
        <c:scaling>
          <c:orientation val="minMax"/>
          <c:max val="2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573880127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>
          <a:solidFill>
            <a:sysClr val="windowText" lastClr="000000"/>
          </a:solidFill>
          <a:latin typeface="Cordia New" panose="020B0304020202020204" pitchFamily="34" charset="-34"/>
          <a:cs typeface="Cordia New" panose="020B0304020202020204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r>
              <a:rPr lang="th-TH" b="1"/>
              <a:t>การเปรียบเทียบปริมาณก๊าซเรือนกระจกต่อคน</a:t>
            </a:r>
            <a:r>
              <a:rPr lang="en-US" b="1"/>
              <a:t> </a:t>
            </a:r>
            <a:r>
              <a:rPr lang="th-TH" b="1"/>
              <a:t>(</a:t>
            </a:r>
            <a:r>
              <a:rPr lang="en-US" b="1"/>
              <a:t>kgCO2e/</a:t>
            </a:r>
            <a:r>
              <a:rPr lang="th-TH" b="1"/>
              <a:t>คน</a:t>
            </a:r>
            <a:r>
              <a:rPr lang="en-US" b="1"/>
              <a:t>) </a:t>
            </a:r>
            <a:r>
              <a:rPr lang="th-TH" b="1"/>
              <a:t>ของปี </a:t>
            </a:r>
            <a:r>
              <a:rPr lang="en-US" b="1"/>
              <a:t>2566 </a:t>
            </a:r>
            <a:r>
              <a:rPr lang="th-TH" b="1"/>
              <a:t>และ </a:t>
            </a:r>
            <a:r>
              <a:rPr lang="en-US" b="1"/>
              <a:t>2567</a:t>
            </a:r>
            <a:endParaRPr lang="th-TH" b="1"/>
          </a:p>
        </c:rich>
      </c:tx>
      <c:layout>
        <c:manualLayout>
          <c:xMode val="edge"/>
          <c:yMode val="edge"/>
          <c:x val="0.13878937007874015"/>
          <c:y val="1.36559139784946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'สรุปการคำนวณ ปี 2567'!$C$83</c:f>
              <c:strCache>
                <c:ptCount val="1"/>
                <c:pt idx="0">
                  <c:v>ปริมาณก๊าซเรือนกระจกต่อคน ปี 2567 (kgCO2e/คน)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'สรุปการคำนวณ ปี 2567'!$D$60:$Q$60</c15:sqref>
                  </c15:fullRef>
                </c:ext>
              </c:extLst>
              <c:f>('สรุปการคำนวณ ปี 2567'!$D$60:$O$60,'สรุปการคำนวณ ปี 2567'!$Q$60)</c:f>
              <c:strCache>
                <c:ptCount val="13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 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  <c:pt idx="12">
                  <c:v>เฉลี่ย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'สรุปการคำนวณ ปี 2567'!$D$83:$Q$83</c15:sqref>
                  </c15:fullRef>
                </c:ext>
              </c:extLst>
              <c:f>('สรุปการคำนวณ ปี 2567'!$D$83:$O$83,'สรุปการคำนวณ ปี 2567'!$Q$83)</c:f>
              <c:numCache>
                <c:formatCode>_(* #,##0.00_);_(* \(#,##0.00\);_(* "-"??_);_(@_)</c:formatCode>
                <c:ptCount val="13"/>
                <c:pt idx="0">
                  <c:v>5.2033022084084086</c:v>
                </c:pt>
                <c:pt idx="1">
                  <c:v>3.9289653685383241</c:v>
                </c:pt>
                <c:pt idx="2">
                  <c:v>5.73727087018018</c:v>
                </c:pt>
                <c:pt idx="3">
                  <c:v>9.789459214058958</c:v>
                </c:pt>
                <c:pt idx="4">
                  <c:v>8.705258165619048</c:v>
                </c:pt>
                <c:pt idx="5">
                  <c:v>7.9031670310009723</c:v>
                </c:pt>
                <c:pt idx="6">
                  <c:v>6.4744766784369121</c:v>
                </c:pt>
                <c:pt idx="7">
                  <c:v>5.6218457254278729</c:v>
                </c:pt>
                <c:pt idx="8">
                  <c:v>7.7146957101398597</c:v>
                </c:pt>
                <c:pt idx="9">
                  <c:v>9.2320456815752472</c:v>
                </c:pt>
                <c:pt idx="10">
                  <c:v>8.6934916854132904</c:v>
                </c:pt>
                <c:pt idx="11">
                  <c:v>5.1460870543175483</c:v>
                </c:pt>
                <c:pt idx="12">
                  <c:v>7.0125054494263859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F-4A90-A01B-895B1D2EE9D5}"/>
            </c:ext>
          </c:extLst>
        </c:ser>
        <c:ser>
          <c:idx val="1"/>
          <c:order val="1"/>
          <c:tx>
            <c:strRef>
              <c:f>'สรุปการคำนวณ ปี 2567'!$C$84</c:f>
              <c:strCache>
                <c:ptCount val="1"/>
                <c:pt idx="0">
                  <c:v>ปริมาณก๊าซเรือนกระจกต่อคน ปี 2566 (kgCO2e/คน)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'สรุปการคำนวณ ปี 2567'!$D$60:$Q$60</c15:sqref>
                  </c15:fullRef>
                </c:ext>
              </c:extLst>
              <c:f>('สรุปการคำนวณ ปี 2567'!$D$60:$O$60,'สรุปการคำนวณ ปี 2567'!$Q$60)</c:f>
              <c:strCache>
                <c:ptCount val="13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 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  <c:pt idx="12">
                  <c:v>เฉลี่ย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'สรุปการคำนวณ ปี 2567'!$D$84:$Q$84</c15:sqref>
                  </c15:fullRef>
                </c:ext>
              </c:extLst>
              <c:f>('สรุปการคำนวณ ปี 2567'!$D$84:$O$84,'สรุปการคำนวณ ปี 2567'!$Q$84)</c:f>
              <c:numCache>
                <c:formatCode>_(* #,##0.00_);_(* \(#,##0.00\);_(* "-"??_);_(@_)</c:formatCode>
                <c:ptCount val="13"/>
                <c:pt idx="0">
                  <c:v>5.1769103863636365</c:v>
                </c:pt>
                <c:pt idx="1">
                  <c:v>5.4739592400722019</c:v>
                </c:pt>
                <c:pt idx="2">
                  <c:v>6.4510634429761904</c:v>
                </c:pt>
                <c:pt idx="3">
                  <c:v>10.359477160935144</c:v>
                </c:pt>
                <c:pt idx="4">
                  <c:v>10.628717928185328</c:v>
                </c:pt>
                <c:pt idx="5">
                  <c:v>7.1059680067579913</c:v>
                </c:pt>
                <c:pt idx="6">
                  <c:v>8.5748812355140185</c:v>
                </c:pt>
                <c:pt idx="7">
                  <c:v>6.7473258532567053</c:v>
                </c:pt>
                <c:pt idx="8">
                  <c:v>8.0910841015151505</c:v>
                </c:pt>
                <c:pt idx="9">
                  <c:v>8.3350644265717673</c:v>
                </c:pt>
                <c:pt idx="10">
                  <c:v>6.7864053760869565</c:v>
                </c:pt>
                <c:pt idx="11">
                  <c:v>4.80444036357488</c:v>
                </c:pt>
                <c:pt idx="12">
                  <c:v>7.3779414601508302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F-4A90-A01B-895B1D2EE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3899327"/>
        <c:axId val="1394700783"/>
      </c:barChart>
      <c:catAx>
        <c:axId val="1573899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394700783"/>
        <c:crosses val="autoZero"/>
        <c:auto val="1"/>
        <c:lblAlgn val="ctr"/>
        <c:lblOffset val="100"/>
        <c:noMultiLvlLbl val="0"/>
      </c:catAx>
      <c:valAx>
        <c:axId val="139470078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573899327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130573561186401E-2"/>
          <c:y val="0.86607741935483873"/>
          <c:w val="0.96797534865448831"/>
          <c:h val="0.1339225806451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 b="0">
          <a:solidFill>
            <a:sysClr val="windowText" lastClr="000000"/>
          </a:solidFill>
          <a:latin typeface="Cordia New" panose="020B0304020202020204" pitchFamily="34" charset="-34"/>
          <a:cs typeface="Cordia New" panose="020B0304020202020204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r>
              <a:rPr lang="th-TH"/>
              <a:t>การเปรียบเทียบปริมาณก๊าซเรือนกระจกสะสม (</a:t>
            </a:r>
            <a:r>
              <a:rPr lang="en-US"/>
              <a:t>kgCO2e) </a:t>
            </a:r>
            <a:r>
              <a:rPr lang="th-TH"/>
              <a:t>ปี 2</a:t>
            </a:r>
            <a:r>
              <a:rPr lang="en-US"/>
              <a:t>566</a:t>
            </a:r>
            <a:r>
              <a:rPr lang="th-TH"/>
              <a:t> และ 2567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Cordia New" panose="020B0304020202020204" pitchFamily="34" charset="-34"/>
                    <a:ea typeface="+mn-ea"/>
                    <a:cs typeface="Cordia New" panose="020B0304020202020204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'สรุปการคำนวณ ปี 2567'!$C$79:$C$80</c:f>
              <c:strCache>
                <c:ptCount val="2"/>
                <c:pt idx="0">
                  <c:v>ปริมาณก๊าซเรือนกระจก ปี 2567 (kgCO2e)</c:v>
                </c:pt>
                <c:pt idx="1">
                  <c:v>ปริมาณก๊าซเรือนกระจก ปี 2566 (kgCO2e)</c:v>
                </c:pt>
              </c:strCache>
            </c:strRef>
          </c:cat>
          <c:val>
            <c:numRef>
              <c:f>'สรุปการคำนวณ ปี 2567'!$P$79:$P$80</c:f>
              <c:numCache>
                <c:formatCode>_(* #,##0.00_);_(* \(#,##0.00\);_(* "-"??_);_(@_)</c:formatCode>
                <c:ptCount val="2"/>
                <c:pt idx="0">
                  <c:v>155795.63780520001</c:v>
                </c:pt>
                <c:pt idx="1">
                  <c:v>157598.93703860001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4-4A6B-972E-7C527094F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2004943"/>
        <c:axId val="1578139167"/>
      </c:barChart>
      <c:catAx>
        <c:axId val="1152004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578139167"/>
        <c:crosses val="autoZero"/>
        <c:auto val="1"/>
        <c:lblAlgn val="ctr"/>
        <c:lblOffset val="100"/>
        <c:noMultiLvlLbl val="0"/>
      </c:catAx>
      <c:valAx>
        <c:axId val="1578139167"/>
        <c:scaling>
          <c:orientation val="minMax"/>
          <c:max val="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152004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 b="1">
          <a:solidFill>
            <a:sysClr val="windowText" lastClr="000000"/>
          </a:solidFill>
          <a:latin typeface="Cordia New" panose="020B0304020202020204" pitchFamily="34" charset="-34"/>
          <a:cs typeface="Cordia New" panose="020B0304020202020204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r>
              <a:rPr lang="th-TH"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การเปรียบเทียบปริมาณก๊าซเรือนกระจกสะสมต่อคน (</a:t>
            </a:r>
            <a:r>
              <a:rPr lang="en-US"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kgCO2e</a:t>
            </a:r>
            <a:r>
              <a:rPr lang="th-TH"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/คน</a:t>
            </a:r>
            <a:r>
              <a:rPr lang="en-US"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)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h-TH"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ปี 2</a:t>
            </a:r>
            <a:r>
              <a:rPr lang="en-US"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566</a:t>
            </a:r>
            <a:r>
              <a:rPr lang="th-TH"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 และ 2567</a:t>
            </a:r>
          </a:p>
        </c:rich>
      </c:tx>
      <c:layout>
        <c:manualLayout>
          <c:xMode val="edge"/>
          <c:yMode val="edge"/>
          <c:x val="0.17135055009315545"/>
          <c:y val="1.9858147156688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2400" b="1" i="0" u="none" strike="noStrike" kern="1200" spc="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0.10870180986954929"/>
          <c:y val="0.24685805243781012"/>
          <c:w val="0.87715573705768135"/>
          <c:h val="0.613684759616449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279-4C50-B47F-B758F207471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79-4C50-B47F-B758F20747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Cordia New" panose="020B0304020202020204" pitchFamily="34" charset="-34"/>
                    <a:ea typeface="+mn-ea"/>
                    <a:cs typeface="Cordia New" panose="020B0304020202020204" pitchFamily="34" charset="-34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'สรุปการคำนวณ ปี 2567'!$C$83:$C$84</c:f>
              <c:strCache>
                <c:ptCount val="2"/>
                <c:pt idx="0">
                  <c:v>ปริมาณก๊าซเรือนกระจกต่อคน ปี 2567 (kgCO2e/คน)</c:v>
                </c:pt>
                <c:pt idx="1">
                  <c:v>ปริมาณก๊าซเรือนกระจกต่อคน ปี 2566 (kgCO2e/คน)</c:v>
                </c:pt>
              </c:strCache>
            </c:strRef>
          </c:cat>
          <c:val>
            <c:numRef>
              <c:f>'สรุปการคำนวณ ปี 2567'!$P$83:$P$84</c:f>
              <c:numCache>
                <c:formatCode>_(* #,##0.00_);_(* \(#,##0.00\);_(* "-"??_);_(@_)</c:formatCode>
                <c:ptCount val="2"/>
                <c:pt idx="0">
                  <c:v>84.150065393116634</c:v>
                </c:pt>
                <c:pt idx="1">
                  <c:v>88.535297521809966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7-4FE4-B03D-B345CA62A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3243887"/>
        <c:axId val="1141516559"/>
      </c:barChart>
      <c:catAx>
        <c:axId val="1463243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141516559"/>
        <c:crosses val="autoZero"/>
        <c:auto val="1"/>
        <c:lblAlgn val="ctr"/>
        <c:lblOffset val="100"/>
        <c:noMultiLvlLbl val="0"/>
      </c:catAx>
      <c:valAx>
        <c:axId val="1141516559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463243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 b="1">
          <a:solidFill>
            <a:sysClr val="windowText" lastClr="000000"/>
          </a:solidFill>
          <a:latin typeface="Cordia New" panose="020B0304020202020204" pitchFamily="34" charset="-34"/>
          <a:cs typeface="Cordia New" panose="020B0304020202020204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854139352637785E-2"/>
          <c:y val="0.17540594584176544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7873-422C-984A-177700E2D5D3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7873-422C-984A-177700E2D5D3}"/>
              </c:ext>
            </c:extLst>
          </c:dPt>
          <c:cat>
            <c:strRef>
              <c:f>'สรุปการคำนวณ ปีฐาน'!$B$38:$B$40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'สรุปการคำนวณ ปีฐาน'!$C$38:$C$40</c:f>
              <c:numCache>
                <c:formatCode>#,##0.00</c:formatCode>
                <c:ptCount val="3"/>
                <c:pt idx="0">
                  <c:v>9.9408860636000007</c:v>
                </c:pt>
                <c:pt idx="1">
                  <c:v>116.03191397500002</c:v>
                </c:pt>
                <c:pt idx="2">
                  <c:v>31.626136999999996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73-422C-984A-177700E2D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95105232"/>
        <c:axId val="-1695101968"/>
        <c:axId val="0"/>
      </c:bar3DChart>
      <c:catAx>
        <c:axId val="-1695105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95101968"/>
        <c:crosses val="autoZero"/>
        <c:auto val="1"/>
        <c:lblAlgn val="ctr"/>
        <c:lblOffset val="100"/>
        <c:noMultiLvlLbl val="0"/>
      </c:catAx>
      <c:valAx>
        <c:axId val="-1695101968"/>
        <c:scaling>
          <c:orientation val="minMax"/>
          <c:max val="1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-1695105232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th-TH"/>
    </a:p>
  </c:txPr>
  <c:printSettings>
    <c:headerFooter/>
    <c:pageMargins b="0.75000000000000278" l="0.70000000000000062" r="0.70000000000000062" t="0.7500000000000027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754380</xdr:colOff>
      <xdr:row>34</xdr:row>
      <xdr:rowOff>91439</xdr:rowOff>
    </xdr:from>
    <xdr:to>
      <xdr:col>16</xdr:col>
      <xdr:colOff>686435</xdr:colOff>
      <xdr:row>46</xdr:row>
      <xdr:rowOff>213876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304800</xdr:colOff>
      <xdr:row>34</xdr:row>
      <xdr:rowOff>171414</xdr:rowOff>
    </xdr:from>
    <xdr:to>
      <xdr:col>15</xdr:col>
      <xdr:colOff>358140</xdr:colOff>
      <xdr:row>37</xdr:row>
      <xdr:rowOff>91440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233660" y="11471874"/>
          <a:ext cx="4655820" cy="925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2000" b="1">
              <a:latin typeface="Cordia New" pitchFamily="34" charset="-34"/>
              <a:cs typeface="Cordia New" pitchFamily="34" charset="-34"/>
            </a:rPr>
            <a:t>ปริมาณการปล่อยก๊าซเรือนกระจกแยกประเภท </a:t>
          </a:r>
          <a:r>
            <a:rPr lang="en-US" sz="2000" b="1">
              <a:latin typeface="Cordia New" pitchFamily="34" charset="-34"/>
              <a:cs typeface="Cordia New" pitchFamily="34" charset="-34"/>
            </a:rPr>
            <a:t>(tCO2)</a:t>
          </a:r>
          <a:endParaRPr lang="th-TH" sz="2000" b="1">
            <a:latin typeface="Cordia New" pitchFamily="34" charset="-34"/>
            <a:cs typeface="Cordia New" pitchFamily="34" charset="-34"/>
          </a:endParaRPr>
        </a:p>
        <a:p>
          <a:pPr algn="ctr"/>
          <a:r>
            <a:rPr lang="th-TH" sz="2000" b="1">
              <a:latin typeface="Cordia New" pitchFamily="34" charset="-34"/>
              <a:cs typeface="Cordia New" pitchFamily="34" charset="-34"/>
            </a:rPr>
            <a:t>ปี</a:t>
          </a:r>
          <a:r>
            <a:rPr lang="en-US" sz="2000" b="1">
              <a:latin typeface="Cordia New" pitchFamily="34" charset="-34"/>
              <a:cs typeface="Cordia New" pitchFamily="34" charset="-34"/>
            </a:rPr>
            <a:t> </a:t>
          </a:r>
          <a:r>
            <a:rPr lang="en-US" sz="2000" b="1"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2567</a:t>
          </a:r>
          <a:r>
            <a:rPr lang="th-TH" sz="2000" b="1" baseline="0">
              <a:latin typeface="Cordia New" pitchFamily="34" charset="-34"/>
              <a:cs typeface="Cordia New" pitchFamily="34" charset="-34"/>
            </a:rPr>
            <a:t> (เดือน</a:t>
          </a:r>
          <a:r>
            <a:rPr lang="th-TH" sz="2000" b="1" baseline="0"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มกราคม</a:t>
          </a:r>
          <a:r>
            <a:rPr lang="th-TH" sz="2000" b="1" baseline="0">
              <a:latin typeface="Cordia New" pitchFamily="34" charset="-34"/>
              <a:cs typeface="Cordia New" pitchFamily="34" charset="-34"/>
            </a:rPr>
            <a:t> ถึง</a:t>
          </a:r>
          <a:r>
            <a:rPr lang="th-TH" sz="2000" b="1" baseline="0"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ธันวาคม</a:t>
          </a:r>
          <a:r>
            <a:rPr lang="th-TH" sz="2000" b="1" baseline="0">
              <a:latin typeface="Cordia New" pitchFamily="34" charset="-34"/>
              <a:cs typeface="Cordia New" pitchFamily="34" charset="-34"/>
            </a:rPr>
            <a:t>)</a:t>
          </a:r>
          <a:endParaRPr lang="th-TH" sz="2000" b="1"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17</xdr:col>
      <xdr:colOff>396240</xdr:colOff>
      <xdr:row>34</xdr:row>
      <xdr:rowOff>99060</xdr:rowOff>
    </xdr:from>
    <xdr:to>
      <xdr:col>30</xdr:col>
      <xdr:colOff>449580</xdr:colOff>
      <xdr:row>46</xdr:row>
      <xdr:rowOff>212955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7F160D2C-D6C6-5176-FFD0-2597622833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80327</xdr:colOff>
      <xdr:row>89</xdr:row>
      <xdr:rowOff>357188</xdr:rowOff>
    </xdr:from>
    <xdr:to>
      <xdr:col>10</xdr:col>
      <xdr:colOff>7620</xdr:colOff>
      <xdr:row>103</xdr:row>
      <xdr:rowOff>30480</xdr:rowOff>
    </xdr:to>
    <xdr:graphicFrame macro="">
      <xdr:nvGraphicFramePr>
        <xdr:cNvPr id="6" name="แผนภูมิ 5">
          <a:extLst>
            <a:ext uri="{FF2B5EF4-FFF2-40B4-BE49-F238E27FC236}">
              <a16:creationId xmlns:a16="http://schemas.microsoft.com/office/drawing/2014/main" id="{DBAE1068-5C86-292C-E0CE-387AD762E7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764540</xdr:colOff>
      <xdr:row>89</xdr:row>
      <xdr:rowOff>367030</xdr:rowOff>
    </xdr:from>
    <xdr:to>
      <xdr:col>28</xdr:col>
      <xdr:colOff>144780</xdr:colOff>
      <xdr:row>103</xdr:row>
      <xdr:rowOff>83820</xdr:rowOff>
    </xdr:to>
    <xdr:graphicFrame macro="">
      <xdr:nvGraphicFramePr>
        <xdr:cNvPr id="7" name="แผนภูมิ 6">
          <a:extLst>
            <a:ext uri="{FF2B5EF4-FFF2-40B4-BE49-F238E27FC236}">
              <a16:creationId xmlns:a16="http://schemas.microsoft.com/office/drawing/2014/main" id="{16EF016A-16FF-7AA1-13B2-4C795ABB78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28575</xdr:colOff>
      <xdr:row>59</xdr:row>
      <xdr:rowOff>12065</xdr:rowOff>
    </xdr:from>
    <xdr:to>
      <xdr:col>30</xdr:col>
      <xdr:colOff>506730</xdr:colOff>
      <xdr:row>70</xdr:row>
      <xdr:rowOff>75565</xdr:rowOff>
    </xdr:to>
    <xdr:graphicFrame macro="">
      <xdr:nvGraphicFramePr>
        <xdr:cNvPr id="14" name="แผนภูมิ 13">
          <a:extLst>
            <a:ext uri="{FF2B5EF4-FFF2-40B4-BE49-F238E27FC236}">
              <a16:creationId xmlns:a16="http://schemas.microsoft.com/office/drawing/2014/main" id="{4C40C3ED-AE92-40CE-B1E4-07B1B6A93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571501</xdr:colOff>
      <xdr:row>71</xdr:row>
      <xdr:rowOff>158748</xdr:rowOff>
    </xdr:from>
    <xdr:to>
      <xdr:col>30</xdr:col>
      <xdr:colOff>444501</xdr:colOff>
      <xdr:row>83</xdr:row>
      <xdr:rowOff>349250</xdr:rowOff>
    </xdr:to>
    <xdr:graphicFrame macro="">
      <xdr:nvGraphicFramePr>
        <xdr:cNvPr id="15" name="แผนภูมิ 14">
          <a:extLst>
            <a:ext uri="{FF2B5EF4-FFF2-40B4-BE49-F238E27FC236}">
              <a16:creationId xmlns:a16="http://schemas.microsoft.com/office/drawing/2014/main" id="{4331BD49-8141-48BF-B905-A3ABF622A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434340</xdr:colOff>
      <xdr:row>27</xdr:row>
      <xdr:rowOff>217873</xdr:rowOff>
    </xdr:from>
    <xdr:to>
      <xdr:col>29</xdr:col>
      <xdr:colOff>421012</xdr:colOff>
      <xdr:row>41</xdr:row>
      <xdr:rowOff>160825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85FE7940-14D3-4782-BFC3-869800084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339563</xdr:colOff>
      <xdr:row>27</xdr:row>
      <xdr:rowOff>288948</xdr:rowOff>
    </xdr:from>
    <xdr:to>
      <xdr:col>25</xdr:col>
      <xdr:colOff>441960</xdr:colOff>
      <xdr:row>29</xdr:row>
      <xdr:rowOff>202356</xdr:rowOff>
    </xdr:to>
    <xdr:sp macro="" textlink="">
      <xdr:nvSpPr>
        <xdr:cNvPr id="3" name="TextBox 10">
          <a:extLst>
            <a:ext uri="{FF2B5EF4-FFF2-40B4-BE49-F238E27FC236}">
              <a16:creationId xmlns:a16="http://schemas.microsoft.com/office/drawing/2014/main" id="{BA0E7639-02B4-4C44-A95B-78A43F752177}"/>
            </a:ext>
          </a:extLst>
        </xdr:cNvPr>
        <xdr:cNvSpPr txBox="1"/>
      </xdr:nvSpPr>
      <xdr:spPr>
        <a:xfrm>
          <a:off x="12402023" y="10088268"/>
          <a:ext cx="6556537" cy="5382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ปริมาณการปล่อยก๊าซเรือนกระจำประจำปี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 </a:t>
          </a:r>
          <a:r>
            <a:rPr lang="en-US" sz="1800" baseline="0"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2566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(เดือน</a:t>
          </a:r>
          <a:r>
            <a:rPr lang="th-TH" sz="1800" baseline="0"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มกราคม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ถึง</a:t>
          </a:r>
          <a:r>
            <a:rPr lang="th-TH" sz="1800" baseline="0"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ธันวาคม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)(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3102428</xdr:colOff>
      <xdr:row>11</xdr:row>
      <xdr:rowOff>164986</xdr:rowOff>
    </xdr:from>
    <xdr:to>
      <xdr:col>7</xdr:col>
      <xdr:colOff>680356</xdr:colOff>
      <xdr:row>14</xdr:row>
      <xdr:rowOff>204109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102428" y="4070236"/>
          <a:ext cx="6735535" cy="216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340178</xdr:colOff>
      <xdr:row>14</xdr:row>
      <xdr:rowOff>168966</xdr:rowOff>
    </xdr:from>
    <xdr:to>
      <xdr:col>7</xdr:col>
      <xdr:colOff>571500</xdr:colOff>
      <xdr:row>20</xdr:row>
      <xdr:rowOff>27214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9821" y="6047252"/>
          <a:ext cx="6259286" cy="1654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3129642</xdr:colOff>
      <xdr:row>6</xdr:row>
      <xdr:rowOff>23813</xdr:rowOff>
    </xdr:from>
    <xdr:to>
      <xdr:col>7</xdr:col>
      <xdr:colOff>680356</xdr:colOff>
      <xdr:row>11</xdr:row>
      <xdr:rowOff>268818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129642" y="1819956"/>
          <a:ext cx="6708321" cy="2354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765071</xdr:colOff>
      <xdr:row>4</xdr:row>
      <xdr:rowOff>221116</xdr:rowOff>
    </xdr:from>
    <xdr:to>
      <xdr:col>15</xdr:col>
      <xdr:colOff>27214</xdr:colOff>
      <xdr:row>19</xdr:row>
      <xdr:rowOff>81644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22678" y="1486580"/>
          <a:ext cx="5793572" cy="628309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56912</xdr:colOff>
      <xdr:row>17</xdr:row>
      <xdr:rowOff>308597</xdr:rowOff>
    </xdr:from>
    <xdr:to>
      <xdr:col>17</xdr:col>
      <xdr:colOff>28096</xdr:colOff>
      <xdr:row>30</xdr:row>
      <xdr:rowOff>270496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95" t="24881" r="5085" b="21521"/>
        <a:stretch/>
      </xdr:blipFill>
      <xdr:spPr>
        <a:xfrm>
          <a:off x="56912" y="5642597"/>
          <a:ext cx="10810358" cy="3981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FO%20SiamQualityStrach_workshop_19May2015/CFO_SQS%206-7-2559/1%20Excel%20file%20CFO5%20update%2007-07-255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Green%20office%20Maejo%20Universty%20&#3626;&#3609;&#3629;.2017/&#3626;&#3635;&#3609;&#3633;&#3585;&#3591;&#3634;&#3609;&#3617;&#3627;&#3634;&#3623;&#3636;&#3607;&#3618;&#3634;&#3621;&#3633;&#3618;%20%20Green%20Office%2066%20(&#3627;&#3617;&#3623;&#3604;%203)/&#3626;&#3635;&#3609;&#3633;&#3585;&#3591;&#3634;&#3609;&#3617;&#3627;&#3634;&#3623;&#3636;&#3607;&#3618;&#3634;&#3621;&#3633;&#3618;%20%20Green%20Office%2066%20(&#3627;&#3617;&#3623;&#3604;%203)%2018-10-2566/&#3627;&#3617;&#3623;&#3604;%201%20&#3586;&#3657;&#3629;%201.5(1)%20&#3588;&#3635;&#3609;&#3623;&#3603;&#3611;&#3619;&#3636;&#3617;&#3634;&#3603;&#3585;&#3658;&#3634;&#3595;&#3648;&#3619;&#3639;&#3629;&#3609;&#3585;&#3619;&#3632;&#3592;&#3585;-6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ork\EIP\EWLS\Footprint\9_RIL%201996\&#3586;&#3657;&#3629;&#3617;&#3641;&#3621;&#3585;&#3634;&#3619;&#3592;&#3633;&#3604;&#3607;&#3635;%20CFO_2017\Final%20approve_&#3592;&#3634;&#3585;&#3612;&#3641;&#3657;&#3607;&#3623;&#3609;&#3626;&#3629;&#3610;\Documents%20and%20Settings\PONGSAK.EGAT_PPA-00D678\Desktop\EFFICIENTCY\2.Calculate\52\21.&#3610;&#3619;&#3636;&#3625;&#3633;&#3607;%20&#3650;&#3585;&#3621;&#3623;&#3660;%20&#3648;&#3629;&#3626;&#3614;&#3637;&#3614;&#3637;%203%20&#3592;&#3585;.%20(1)%20(TCC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ONGSAK.EGAT_PPA-00D678\Desktop\EFFICIENTCY\2.Calculate\52\21.&#3610;&#3619;&#3636;&#3625;&#3633;&#3607;%20&#3650;&#3585;&#3621;&#3623;&#3660;%20&#3648;&#3629;&#3626;&#3614;&#3637;&#3614;&#3637;%203%20&#3592;&#3585;.%20(1)%20(TCC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Inventory%20for%20C%20to%20G\Inventory\Electricity\TGO%20calculations\EFFICIENTCY\EFFICIENTCY\&#3648;&#3629;&#3585;&#3626;&#3634;&#3619;\EFFICIENTCY\Pongsak\50\TNP(&#3617;&#3588;.-&#3617;&#3636;&#3618;.)everyda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7;&#3617;&#3623;&#3604;%203%20&#3586;&#3657;&#3629;%203.1(1)%20&#3610;&#3633;&#3609;&#3607;&#3638;&#3585;&#3585;&#3634;&#3619;&#3651;&#3594;&#3657;&#3648;&#3594;&#3639;&#3657;&#3629;&#3648;&#3614;&#3621;&#3636;&#3591;-6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7;&#3617;&#3623;&#3604;%203%20&#3586;&#3657;&#3629;%203.1(1)%20&#3610;&#3633;&#3609;&#3607;&#3638;&#3585;&#3585;&#3634;&#3619;&#3651;&#3594;&#3657;&#3652;&#3615;&#3615;&#3657;&#3634;-6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7;&#3617;&#3623;&#3604;%203%20&#3586;&#3657;&#3629;%203.3(1)%20&#3610;&#3633;&#3609;&#3607;&#3638;&#3585;&#3585;&#3634;&#3619;&#3651;&#3594;&#3657;&#3585;&#3619;&#3632;&#3604;&#3634;&#3625;-6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7;&#3617;&#3623;&#3604;%203%20&#3586;&#3657;&#3629;%203.1(1)%20&#3610;&#3633;&#3609;&#3607;&#3638;&#3585;&#3585;&#3634;&#3619;&#3651;&#3594;&#3657;&#3609;&#3657;&#3635;-6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8;&#3635;&#3609;&#3623;&#3603;&#3611;&#3619;&#3636;&#3617;&#3634;&#3603;&#3585;&#3658;&#3634;&#3595;&#3648;&#3619;&#3639;&#3629;&#3609;&#3585;&#3619;&#3632;&#3592;&#3585;%20&#3611;&#3637;&#3600;&#3634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-01"/>
      <sheetName val="Fr-02"/>
      <sheetName val="Fr-03"/>
      <sheetName val="Fr-04 "/>
      <sheetName val="Fr-04  (2)"/>
      <sheetName val="Fr-05"/>
      <sheetName val="EF"/>
      <sheetName val="EFการเผาไหม้เชื้อเพลิง"/>
      <sheetName val="EFกระดาษ"/>
      <sheetName val="Raw Data"/>
      <sheetName val="เชื้อเพลิงเคลื่อนที่"/>
      <sheetName val="ทำงานรถส่วนตัว"/>
      <sheetName val="LPG"/>
      <sheetName val="Fire Pump"/>
      <sheetName val="เครื่องตัดหญ้าสูบน้ำ"/>
      <sheetName val="เผาขยะ "/>
      <sheetName val="CO3"/>
      <sheetName val="Ethanol"/>
      <sheetName val="Fire Extingusher"/>
      <sheetName val="ปุ๋ยเกษตร"/>
      <sheetName val="เผาขยะ"/>
      <sheetName val="สารทำความเย็น"/>
      <sheetName val="ไฟฟ้าบ้านพัก"/>
      <sheetName val="PAPER"/>
      <sheetName val="Paper bag used"/>
      <sheetName val="Big bag used"/>
      <sheetName val="Bag purchase"/>
      <sheetName val="บำบัดน้ำเสีย "/>
      <sheetName val="ไม้สับ (boiler)"/>
      <sheetName val="CH4จากระบบ septic tank"/>
      <sheetName val="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SIAM QUALITY STARCH CO.,LTD.</v>
          </cell>
        </row>
        <row r="2">
          <cell r="A2" t="str">
            <v>PAPER USED REPORT FOR THE YEAR 2015</v>
          </cell>
        </row>
        <row r="4">
          <cell r="A4" t="str">
            <v>Month</v>
          </cell>
          <cell r="B4" t="str">
            <v>Material Description</v>
          </cell>
          <cell r="C4" t="str">
            <v>Unit</v>
          </cell>
          <cell r="D4" t="str">
            <v>ผลิต</v>
          </cell>
          <cell r="E4" t="str">
            <v>หน่วยงานพัฒนา</v>
          </cell>
          <cell r="F4" t="str">
            <v>พัฒนา และ</v>
          </cell>
          <cell r="G4" t="str">
            <v>บริหาร</v>
          </cell>
          <cell r="H4" t="str">
            <v>หน่วยงานบริหาร</v>
          </cell>
          <cell r="I4" t="str">
            <v>บุคคล/ธุรการ</v>
          </cell>
          <cell r="J4" t="str">
            <v>บัญชี/การเงิน</v>
          </cell>
          <cell r="K4" t="str">
            <v>Technical Support</v>
          </cell>
          <cell r="L4" t="str">
            <v>วัตถุดิบ</v>
          </cell>
          <cell r="M4" t="str">
            <v>จัดซื้อทั่วไป</v>
          </cell>
          <cell r="N4" t="str">
            <v>ลูกค้าสัมพันธ์จัดส่ง</v>
          </cell>
          <cell r="O4" t="str">
            <v>วิศวกรรม</v>
          </cell>
          <cell r="P4" t="str">
            <v>TQM</v>
          </cell>
          <cell r="Q4" t="str">
            <v>รวม</v>
          </cell>
          <cell r="R4" t="str">
            <v>น้ำหนัก/Unit</v>
          </cell>
          <cell r="S4" t="str">
            <v>Total Used</v>
          </cell>
          <cell r="T4" t="str">
            <v>Emission</v>
          </cell>
          <cell r="U4" t="str">
            <v>CO2-eq</v>
          </cell>
        </row>
        <row r="5">
          <cell r="E5" t="str">
            <v>ผลิตภัณฑ์</v>
          </cell>
          <cell r="F5" t="str">
            <v>ควบคุมคุณภาพ</v>
          </cell>
          <cell r="H5" t="str">
            <v>ระบบข้อมูล</v>
          </cell>
          <cell r="N5" t="str">
            <v>และคลังสินค้า</v>
          </cell>
          <cell r="R5" t="str">
            <v>กก.</v>
          </cell>
          <cell r="S5" t="str">
            <v>(Kg.)</v>
          </cell>
          <cell r="T5" t="str">
            <v>Factor</v>
          </cell>
        </row>
        <row r="7">
          <cell r="A7" t="str">
            <v>JAN</v>
          </cell>
          <cell r="B7" t="str">
            <v xml:space="preserve">6100003 กระดาษ A4 70 แกรม x 400 แผ่น </v>
          </cell>
          <cell r="C7" t="str">
            <v>RM</v>
          </cell>
          <cell r="D7">
            <v>25</v>
          </cell>
          <cell r="F7">
            <v>6</v>
          </cell>
          <cell r="G7">
            <v>0</v>
          </cell>
          <cell r="J7">
            <v>4</v>
          </cell>
          <cell r="L7">
            <v>4</v>
          </cell>
          <cell r="M7">
            <v>3</v>
          </cell>
          <cell r="N7">
            <v>15</v>
          </cell>
          <cell r="O7">
            <v>12</v>
          </cell>
          <cell r="P7">
            <v>5</v>
          </cell>
          <cell r="Q7">
            <v>74</v>
          </cell>
          <cell r="R7">
            <v>2.1871</v>
          </cell>
          <cell r="S7">
            <v>161.84540000000001</v>
          </cell>
          <cell r="T7">
            <v>1.8974000000000002</v>
          </cell>
          <cell r="U7">
            <v>307.08546196000003</v>
          </cell>
        </row>
        <row r="8">
          <cell r="A8" t="str">
            <v>FEB</v>
          </cell>
          <cell r="B8" t="str">
            <v xml:space="preserve">6100003 กระดาษ A4 70 แกรม x 400 แผ่น </v>
          </cell>
          <cell r="C8" t="str">
            <v>RM</v>
          </cell>
          <cell r="D8">
            <v>26</v>
          </cell>
          <cell r="E8">
            <v>5</v>
          </cell>
          <cell r="F8">
            <v>6</v>
          </cell>
          <cell r="I8">
            <v>20</v>
          </cell>
          <cell r="J8">
            <v>13</v>
          </cell>
          <cell r="L8">
            <v>5</v>
          </cell>
          <cell r="N8">
            <v>20</v>
          </cell>
          <cell r="O8">
            <v>7</v>
          </cell>
          <cell r="Q8">
            <v>102</v>
          </cell>
          <cell r="R8">
            <v>2.1871</v>
          </cell>
          <cell r="S8">
            <v>223.08420000000001</v>
          </cell>
          <cell r="T8">
            <v>1.8974000000000002</v>
          </cell>
          <cell r="U8">
            <v>423.27996108000008</v>
          </cell>
        </row>
        <row r="9">
          <cell r="A9" t="str">
            <v>MAR</v>
          </cell>
          <cell r="B9" t="str">
            <v xml:space="preserve">6100003 กระดาษ A4 70 แกรม x 400 แผ่น </v>
          </cell>
          <cell r="C9" t="str">
            <v>RM</v>
          </cell>
          <cell r="D9">
            <v>35</v>
          </cell>
          <cell r="H9">
            <v>2</v>
          </cell>
          <cell r="J9">
            <v>8</v>
          </cell>
          <cell r="M9">
            <v>3</v>
          </cell>
          <cell r="N9">
            <v>20</v>
          </cell>
          <cell r="O9">
            <v>12</v>
          </cell>
          <cell r="P9">
            <v>5</v>
          </cell>
          <cell r="Q9">
            <v>85</v>
          </cell>
          <cell r="R9">
            <v>2.1871</v>
          </cell>
          <cell r="S9">
            <v>185.90350000000001</v>
          </cell>
          <cell r="T9">
            <v>1.8974000000000002</v>
          </cell>
          <cell r="U9">
            <v>352.73330090000007</v>
          </cell>
        </row>
        <row r="10">
          <cell r="A10" t="str">
            <v>APR</v>
          </cell>
          <cell r="B10" t="str">
            <v xml:space="preserve">6100003 กระดาษ A4 70 แกรม x 400 แผ่น </v>
          </cell>
          <cell r="C10" t="str">
            <v>RM</v>
          </cell>
          <cell r="D10">
            <v>6</v>
          </cell>
          <cell r="F10">
            <v>5</v>
          </cell>
          <cell r="I10">
            <v>20</v>
          </cell>
          <cell r="J10">
            <v>4</v>
          </cell>
          <cell r="M10">
            <v>1</v>
          </cell>
          <cell r="N10">
            <v>10</v>
          </cell>
          <cell r="O10">
            <v>5</v>
          </cell>
          <cell r="Q10">
            <v>51</v>
          </cell>
          <cell r="R10">
            <v>2.1871</v>
          </cell>
          <cell r="S10">
            <v>111.5421</v>
          </cell>
          <cell r="T10">
            <v>1.8974000000000002</v>
          </cell>
          <cell r="U10">
            <v>211.63998054000004</v>
          </cell>
        </row>
        <row r="11">
          <cell r="A11" t="str">
            <v>MAY</v>
          </cell>
          <cell r="B11" t="str">
            <v xml:space="preserve">6100003 กระดาษ A4 70 แกรม x 400 แผ่น </v>
          </cell>
          <cell r="C11" t="str">
            <v>RM</v>
          </cell>
          <cell r="D11">
            <v>29</v>
          </cell>
          <cell r="E11">
            <v>4</v>
          </cell>
          <cell r="F11">
            <v>6</v>
          </cell>
          <cell r="J11">
            <v>8</v>
          </cell>
          <cell r="L11">
            <v>8</v>
          </cell>
          <cell r="M11">
            <v>3</v>
          </cell>
          <cell r="N11">
            <v>20</v>
          </cell>
          <cell r="O11">
            <v>12</v>
          </cell>
          <cell r="P11">
            <v>5</v>
          </cell>
          <cell r="Q11">
            <v>95</v>
          </cell>
          <cell r="R11">
            <v>2.1871</v>
          </cell>
          <cell r="S11">
            <v>207.77450000000002</v>
          </cell>
          <cell r="T11">
            <v>1.8974000000000002</v>
          </cell>
          <cell r="U11">
            <v>394.23133630000007</v>
          </cell>
        </row>
        <row r="12">
          <cell r="A12" t="str">
            <v>JUN</v>
          </cell>
          <cell r="B12" t="str">
            <v xml:space="preserve">6100003 กระดาษ A4 70 แกรม x 400 แผ่น </v>
          </cell>
          <cell r="C12" t="str">
            <v>RM</v>
          </cell>
          <cell r="D12">
            <v>18</v>
          </cell>
          <cell r="E12">
            <v>4</v>
          </cell>
          <cell r="F12">
            <v>2</v>
          </cell>
          <cell r="I12">
            <v>20</v>
          </cell>
          <cell r="J12">
            <v>12</v>
          </cell>
          <cell r="N12">
            <v>10</v>
          </cell>
          <cell r="O12">
            <v>11</v>
          </cell>
          <cell r="P12">
            <v>5</v>
          </cell>
          <cell r="Q12">
            <v>82</v>
          </cell>
          <cell r="R12">
            <v>2.1871</v>
          </cell>
          <cell r="S12">
            <v>179.34219999999999</v>
          </cell>
          <cell r="T12">
            <v>1.8974000000000002</v>
          </cell>
          <cell r="U12">
            <v>340.28389028000004</v>
          </cell>
        </row>
        <row r="13">
          <cell r="A13" t="str">
            <v>JUL</v>
          </cell>
          <cell r="B13" t="str">
            <v xml:space="preserve">6100003 กระดาษ A4 70 แกรม x 400 แผ่น </v>
          </cell>
          <cell r="C13" t="str">
            <v>RM</v>
          </cell>
          <cell r="D13">
            <v>18</v>
          </cell>
          <cell r="F13">
            <v>7</v>
          </cell>
          <cell r="J13">
            <v>5</v>
          </cell>
          <cell r="L13">
            <v>5</v>
          </cell>
          <cell r="N13">
            <v>10</v>
          </cell>
          <cell r="O13">
            <v>3</v>
          </cell>
          <cell r="Q13">
            <v>48</v>
          </cell>
          <cell r="R13">
            <v>2.1871</v>
          </cell>
          <cell r="S13">
            <v>104.9808</v>
          </cell>
          <cell r="T13">
            <v>1.8974000000000002</v>
          </cell>
          <cell r="U13">
            <v>199.19056992000003</v>
          </cell>
        </row>
        <row r="14">
          <cell r="A14" t="str">
            <v>AUG</v>
          </cell>
          <cell r="B14" t="str">
            <v xml:space="preserve">6100003 กระดาษ A4 70 แกรม x 400 แผ่น </v>
          </cell>
          <cell r="C14" t="str">
            <v>RM</v>
          </cell>
          <cell r="D14">
            <v>23</v>
          </cell>
          <cell r="F14">
            <v>7</v>
          </cell>
          <cell r="H14">
            <v>2</v>
          </cell>
          <cell r="J14">
            <v>13</v>
          </cell>
          <cell r="M14">
            <v>3</v>
          </cell>
          <cell r="N14">
            <v>20</v>
          </cell>
          <cell r="O14">
            <v>6</v>
          </cell>
          <cell r="P14">
            <v>5</v>
          </cell>
          <cell r="Q14">
            <v>79</v>
          </cell>
          <cell r="R14">
            <v>2.1871</v>
          </cell>
          <cell r="S14">
            <v>172.7809</v>
          </cell>
          <cell r="T14">
            <v>1.8974000000000002</v>
          </cell>
          <cell r="U14">
            <v>327.83447966000006</v>
          </cell>
        </row>
        <row r="15">
          <cell r="A15" t="str">
            <v>SEP</v>
          </cell>
          <cell r="B15" t="str">
            <v xml:space="preserve">6100003 กระดาษ A4 70 แกรม x 400 แผ่น </v>
          </cell>
          <cell r="C15" t="str">
            <v>RM</v>
          </cell>
          <cell r="D15">
            <v>29</v>
          </cell>
          <cell r="E15">
            <v>5</v>
          </cell>
          <cell r="I15">
            <v>20</v>
          </cell>
          <cell r="J15">
            <v>10</v>
          </cell>
          <cell r="L15">
            <v>3</v>
          </cell>
          <cell r="M15">
            <v>3</v>
          </cell>
          <cell r="N15">
            <v>30</v>
          </cell>
          <cell r="O15">
            <v>10</v>
          </cell>
          <cell r="P15">
            <v>10</v>
          </cell>
          <cell r="Q15">
            <v>120</v>
          </cell>
          <cell r="R15">
            <v>2.1871</v>
          </cell>
          <cell r="S15">
            <v>262.452</v>
          </cell>
          <cell r="T15">
            <v>1.8974000000000002</v>
          </cell>
          <cell r="U15">
            <v>497.97642480000007</v>
          </cell>
        </row>
        <row r="16">
          <cell r="A16" t="str">
            <v>OCT</v>
          </cell>
          <cell r="B16" t="str">
            <v xml:space="preserve">6100003 กระดาษ A4 70 แกรม x 400 แผ่น </v>
          </cell>
          <cell r="C16" t="str">
            <v>RM</v>
          </cell>
          <cell r="D16">
            <v>40</v>
          </cell>
          <cell r="E16">
            <v>4</v>
          </cell>
          <cell r="F16">
            <v>6</v>
          </cell>
          <cell r="J16">
            <v>12</v>
          </cell>
          <cell r="N16">
            <v>20</v>
          </cell>
          <cell r="P16">
            <v>10</v>
          </cell>
          <cell r="Q16">
            <v>92</v>
          </cell>
          <cell r="R16">
            <v>2.1871</v>
          </cell>
          <cell r="S16">
            <v>201.2132</v>
          </cell>
          <cell r="T16">
            <v>1.8974000000000002</v>
          </cell>
          <cell r="U16">
            <v>381.78192568000003</v>
          </cell>
        </row>
        <row r="17">
          <cell r="A17" t="str">
            <v>NOV</v>
          </cell>
          <cell r="B17" t="str">
            <v xml:space="preserve">6100003 กระดาษ A4 70 แกรม x 400 แผ่น </v>
          </cell>
          <cell r="C17" t="str">
            <v>RM</v>
          </cell>
          <cell r="D17">
            <v>20</v>
          </cell>
          <cell r="F17">
            <v>2</v>
          </cell>
          <cell r="I17">
            <v>20</v>
          </cell>
          <cell r="J17">
            <v>4</v>
          </cell>
          <cell r="L17">
            <v>5</v>
          </cell>
          <cell r="M17">
            <v>3</v>
          </cell>
          <cell r="N17">
            <v>5</v>
          </cell>
          <cell r="O17">
            <v>5</v>
          </cell>
          <cell r="Q17">
            <v>64</v>
          </cell>
          <cell r="R17">
            <v>2.1871</v>
          </cell>
          <cell r="S17">
            <v>139.9744</v>
          </cell>
          <cell r="T17">
            <v>1.8974000000000002</v>
          </cell>
          <cell r="U17">
            <v>265.58742656000004</v>
          </cell>
        </row>
        <row r="18">
          <cell r="A18" t="str">
            <v>DEC</v>
          </cell>
          <cell r="B18" t="str">
            <v xml:space="preserve">6100003 กระดาษ A4 70 แกรม x 400 แผ่น </v>
          </cell>
          <cell r="C18" t="str">
            <v>RM</v>
          </cell>
          <cell r="D18">
            <v>22</v>
          </cell>
          <cell r="F18">
            <v>7</v>
          </cell>
          <cell r="J18">
            <v>17</v>
          </cell>
          <cell r="M18">
            <v>3</v>
          </cell>
          <cell r="N18">
            <v>5</v>
          </cell>
          <cell r="O18">
            <v>6</v>
          </cell>
          <cell r="P18">
            <v>5</v>
          </cell>
          <cell r="Q18">
            <v>65</v>
          </cell>
          <cell r="R18">
            <v>2.1871</v>
          </cell>
          <cell r="S18">
            <v>142.16149999999999</v>
          </cell>
          <cell r="T18">
            <v>1.8974000000000002</v>
          </cell>
          <cell r="U18">
            <v>269.73723010000003</v>
          </cell>
        </row>
        <row r="19">
          <cell r="B19" t="str">
            <v>รวมกระดาษ</v>
          </cell>
          <cell r="D19">
            <v>291</v>
          </cell>
          <cell r="E19">
            <v>22</v>
          </cell>
          <cell r="F19">
            <v>54</v>
          </cell>
          <cell r="G19">
            <v>0</v>
          </cell>
          <cell r="H19">
            <v>4</v>
          </cell>
          <cell r="I19">
            <v>100</v>
          </cell>
          <cell r="J19">
            <v>110</v>
          </cell>
          <cell r="K19">
            <v>0</v>
          </cell>
          <cell r="L19">
            <v>30</v>
          </cell>
          <cell r="M19">
            <v>22</v>
          </cell>
          <cell r="N19">
            <v>185</v>
          </cell>
          <cell r="O19">
            <v>89</v>
          </cell>
          <cell r="P19">
            <v>50</v>
          </cell>
          <cell r="Q19">
            <v>957</v>
          </cell>
          <cell r="R19">
            <v>2.1871</v>
          </cell>
          <cell r="S19">
            <v>2093.0547000000001</v>
          </cell>
          <cell r="T19">
            <v>1.8974000000000002</v>
          </cell>
          <cell r="U19">
            <v>3971.3619877800006</v>
          </cell>
        </row>
        <row r="20"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ission Factor "/>
      <sheetName val="สรุปการคำนวณ"/>
      <sheetName val="CH4จากระบบ septic tank"/>
      <sheetName val="CH4จากบ่อบำบัดน้ำเสีย"/>
      <sheetName val="ก๊าซเรือนกระจกแยกตามรายการ"/>
      <sheetName val="ก๊าซเรือนกระจก-ต่อคน-ต่อพื้นที่"/>
      <sheetName val="ก๊าซเรือนกระจก-แยกตามประเภท"/>
    </sheetNames>
    <sheetDataSet>
      <sheetData sheetId="0"/>
      <sheetData sheetId="1">
        <row r="23">
          <cell r="F23">
            <v>665.8</v>
          </cell>
          <cell r="H23">
            <v>731.59999999999991</v>
          </cell>
          <cell r="J23">
            <v>788.5999999999998</v>
          </cell>
          <cell r="L23">
            <v>645.4</v>
          </cell>
          <cell r="N23">
            <v>719.6</v>
          </cell>
          <cell r="P23">
            <v>799.1</v>
          </cell>
          <cell r="R23">
            <v>596.6</v>
          </cell>
          <cell r="T23">
            <v>646.70000000000005</v>
          </cell>
          <cell r="V23">
            <v>634.29999999999995</v>
          </cell>
          <cell r="X23">
            <v>599.9</v>
          </cell>
          <cell r="Z23">
            <v>679.9</v>
          </cell>
          <cell r="AB23">
            <v>604.29999999999995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ทั้งปี"/>
      <sheetName val="Summary"/>
      <sheetName val="ม.ค."/>
      <sheetName val="ก.พ."/>
      <sheetName val="มี.ค."/>
      <sheetName val="เม.ย."/>
      <sheetName val="พ.ค."/>
      <sheetName val="มิ.ย."/>
      <sheetName val="ก.ค."/>
      <sheetName val="ส.ค."/>
      <sheetName val="ก.ย."/>
      <sheetName val="ต.ค."/>
      <sheetName val="พ.ย."/>
      <sheetName val="ธ.ค."/>
    </sheetNames>
    <sheetDataSet>
      <sheetData sheetId="0"/>
      <sheetData sheetId="1"/>
      <sheetData sheetId="2">
        <row r="2">
          <cell r="C2">
            <v>0.29307103866134532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ทั้งปี"/>
      <sheetName val="Summary"/>
      <sheetName val="ม.ค."/>
      <sheetName val="ก.พ."/>
      <sheetName val="มี.ค."/>
      <sheetName val="เม.ย."/>
      <sheetName val="พ.ค."/>
      <sheetName val="มิ.ย."/>
      <sheetName val="ก.ค."/>
      <sheetName val="ส.ค."/>
      <sheetName val="ก.ย."/>
      <sheetName val="ต.ค."/>
      <sheetName val="พ.ย."/>
      <sheetName val="ธ.ค."/>
      <sheetName val="Reference"/>
    </sheetNames>
    <sheetDataSet>
      <sheetData sheetId="0"/>
      <sheetData sheetId="1"/>
      <sheetData sheetId="2">
        <row r="2">
          <cell r="C2">
            <v>0.29307103866134532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สรุปรวมทั้งปี"/>
      <sheetName val="Summary"/>
      <sheetName val="ม_ค_ _2_"/>
      <sheetName val="ก_พ_ _2_"/>
      <sheetName val="ม___ค_ _2_"/>
      <sheetName val="เม_ย_ _2_"/>
      <sheetName val="พ_ค_ _2_"/>
      <sheetName val="ม__ย_ _2_"/>
      <sheetName val="ก_ค_ _2_"/>
      <sheetName val="ส_ค_ _2_"/>
      <sheetName val="ก_ย_ _2_"/>
      <sheetName val="ต_ค_ _2_"/>
      <sheetName val="พ_ย_ _2_"/>
      <sheetName val="ธ_ค_ _2_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กราคม 66"/>
      <sheetName val="กุมภาพันธ์ 66  "/>
      <sheetName val="มีนาคม 66"/>
      <sheetName val="เมษายน 66"/>
      <sheetName val="พฤษภาคม 66"/>
      <sheetName val="มิถุนายน 66"/>
      <sheetName val="กรกฏาคม 66"/>
      <sheetName val="สิงหาคม 66"/>
      <sheetName val="กันยายน 66 "/>
      <sheetName val="ตุลาคม 66"/>
      <sheetName val="พฤศจิกายน 66"/>
      <sheetName val="ธันวาคม 66"/>
      <sheetName val="น้ำมัน-ดีเซล"/>
      <sheetName val="น้ำมัน-แก๊สโซฮฮอล์ 91"/>
      <sheetName val="มกราคม 67"/>
      <sheetName val="กุมภาพันธ์ 67 "/>
      <sheetName val="มีนาคม 67"/>
      <sheetName val="เมษายน 67"/>
      <sheetName val="พฤษภาคม 67"/>
      <sheetName val="มิถุนายน 67 "/>
      <sheetName val="กรกฏาคม 67 "/>
      <sheetName val="สิงหาคม 67 "/>
      <sheetName val="กันยายน 67"/>
      <sheetName val="ตุลาคม 67"/>
      <sheetName val="พฤศจิกายน 67"/>
      <sheetName val="ธันวาคม 6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C5">
            <v>558.95699999999999</v>
          </cell>
          <cell r="G5">
            <v>420.363</v>
          </cell>
        </row>
        <row r="6">
          <cell r="C6">
            <v>112.967</v>
          </cell>
          <cell r="G6">
            <v>165.21899999999999</v>
          </cell>
        </row>
        <row r="7">
          <cell r="C7">
            <v>245.21000000000004</v>
          </cell>
          <cell r="G7">
            <v>151.80799999999999</v>
          </cell>
        </row>
        <row r="8">
          <cell r="C8">
            <v>45.317</v>
          </cell>
          <cell r="G8">
            <v>120.789</v>
          </cell>
        </row>
        <row r="9">
          <cell r="C9">
            <v>261.50100000000003</v>
          </cell>
          <cell r="G9">
            <v>273.73899999999998</v>
          </cell>
        </row>
        <row r="10">
          <cell r="C10">
            <v>269.553</v>
          </cell>
          <cell r="G10">
            <v>216.02100000000002</v>
          </cell>
        </row>
        <row r="11">
          <cell r="C11">
            <v>147.73099999999999</v>
          </cell>
          <cell r="G11">
            <v>204.203</v>
          </cell>
        </row>
        <row r="12">
          <cell r="C12">
            <v>219.74099999999999</v>
          </cell>
          <cell r="G12">
            <v>150.57900000000001</v>
          </cell>
        </row>
        <row r="13">
          <cell r="C13">
            <v>158.19499999999999</v>
          </cell>
          <cell r="G13">
            <v>79.256999999999991</v>
          </cell>
        </row>
        <row r="14">
          <cell r="C14">
            <v>270.798</v>
          </cell>
          <cell r="G14">
            <v>230.76900000000001</v>
          </cell>
        </row>
        <row r="15">
          <cell r="C15">
            <v>262.99599999999998</v>
          </cell>
          <cell r="G15">
            <v>317.71899999999999</v>
          </cell>
        </row>
        <row r="16">
          <cell r="C16">
            <v>237.411</v>
          </cell>
          <cell r="G16">
            <v>104.154</v>
          </cell>
        </row>
      </sheetData>
      <sheetData sheetId="13">
        <row r="5">
          <cell r="C5">
            <v>129.58199999999999</v>
          </cell>
          <cell r="G5">
            <v>37.234000000000002</v>
          </cell>
        </row>
        <row r="6">
          <cell r="C6">
            <v>123.762</v>
          </cell>
          <cell r="G6">
            <v>49.609000000000002</v>
          </cell>
        </row>
        <row r="7">
          <cell r="C7">
            <v>90.092999999999989</v>
          </cell>
          <cell r="G7">
            <v>68.849999999999994</v>
          </cell>
        </row>
        <row r="8">
          <cell r="C8">
            <v>45.213000000000001</v>
          </cell>
          <cell r="G8">
            <v>76.522999999999996</v>
          </cell>
        </row>
        <row r="9">
          <cell r="C9">
            <v>39.436999999999998</v>
          </cell>
          <cell r="G9">
            <v>73.775999999999996</v>
          </cell>
        </row>
        <row r="10">
          <cell r="C10">
            <v>59.04</v>
          </cell>
          <cell r="G10">
            <v>85.307999999999993</v>
          </cell>
        </row>
        <row r="11">
          <cell r="C11">
            <v>0</v>
          </cell>
          <cell r="G11">
            <v>27.777999999999999</v>
          </cell>
        </row>
        <row r="12">
          <cell r="C12">
            <v>0</v>
          </cell>
          <cell r="G12">
            <v>69.481999999999999</v>
          </cell>
        </row>
        <row r="13">
          <cell r="C13">
            <v>44.118000000000002</v>
          </cell>
          <cell r="G13">
            <v>52.631</v>
          </cell>
        </row>
        <row r="14">
          <cell r="C14">
            <v>80.751000000000005</v>
          </cell>
          <cell r="G14">
            <v>74.561999999999998</v>
          </cell>
        </row>
        <row r="15">
          <cell r="C15">
            <v>70.27</v>
          </cell>
          <cell r="G15">
            <v>37.735999999999997</v>
          </cell>
        </row>
        <row r="16">
          <cell r="C16">
            <v>108.70499999999998</v>
          </cell>
          <cell r="G16">
            <v>37.533999999999999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ไฟฟ้า"/>
    </sheetNames>
    <sheetDataSet>
      <sheetData sheetId="0">
        <row r="5">
          <cell r="B5">
            <v>1980</v>
          </cell>
          <cell r="C5">
            <v>9089.2000000000007</v>
          </cell>
          <cell r="H5">
            <v>1998</v>
          </cell>
          <cell r="S5">
            <v>11683.85</v>
          </cell>
        </row>
        <row r="6">
          <cell r="B6">
            <v>1662</v>
          </cell>
          <cell r="C6">
            <v>11487.26</v>
          </cell>
          <cell r="H6">
            <v>2244</v>
          </cell>
          <cell r="S6">
            <v>11470.99</v>
          </cell>
        </row>
        <row r="7">
          <cell r="B7">
            <v>1680</v>
          </cell>
          <cell r="C7">
            <v>13828.06</v>
          </cell>
          <cell r="H7">
            <v>2220</v>
          </cell>
          <cell r="S7">
            <v>19059.629999999997</v>
          </cell>
        </row>
        <row r="8">
          <cell r="B8">
            <v>1326</v>
          </cell>
          <cell r="C8">
            <v>22644.47</v>
          </cell>
          <cell r="H8">
            <v>1764</v>
          </cell>
          <cell r="S8">
            <v>29068.86</v>
          </cell>
        </row>
        <row r="9">
          <cell r="B9">
            <v>1554</v>
          </cell>
          <cell r="C9">
            <v>26253.98</v>
          </cell>
          <cell r="H9">
            <v>2100</v>
          </cell>
          <cell r="S9">
            <v>29185.3</v>
          </cell>
        </row>
        <row r="10">
          <cell r="B10">
            <v>2190</v>
          </cell>
          <cell r="C10">
            <v>25149.93</v>
          </cell>
          <cell r="H10">
            <v>2058</v>
          </cell>
          <cell r="S10">
            <v>25235.379999999997</v>
          </cell>
        </row>
        <row r="11">
          <cell r="B11">
            <v>1926</v>
          </cell>
          <cell r="C11">
            <v>27133.19</v>
          </cell>
          <cell r="H11">
            <v>2124</v>
          </cell>
          <cell r="S11">
            <v>20993.3</v>
          </cell>
        </row>
        <row r="12">
          <cell r="B12">
            <v>2088</v>
          </cell>
          <cell r="C12">
            <v>21468.03</v>
          </cell>
          <cell r="H12">
            <v>2454</v>
          </cell>
          <cell r="S12">
            <v>21829.879999999997</v>
          </cell>
        </row>
        <row r="13">
          <cell r="B13">
            <v>1716</v>
          </cell>
          <cell r="C13">
            <v>22181.48</v>
          </cell>
          <cell r="H13">
            <v>1716</v>
          </cell>
          <cell r="S13">
            <v>20065.57</v>
          </cell>
        </row>
        <row r="14">
          <cell r="B14">
            <v>1686</v>
          </cell>
          <cell r="C14">
            <v>21791.65</v>
          </cell>
          <cell r="H14">
            <v>1422</v>
          </cell>
          <cell r="S14">
            <v>19793.05</v>
          </cell>
        </row>
        <row r="15">
          <cell r="B15">
            <v>1932</v>
          </cell>
          <cell r="C15">
            <v>18178.89</v>
          </cell>
          <cell r="H15">
            <v>1234</v>
          </cell>
          <cell r="S15">
            <v>14761.5</v>
          </cell>
        </row>
        <row r="16">
          <cell r="B16">
            <v>2070</v>
          </cell>
          <cell r="C16">
            <v>12904.11</v>
          </cell>
          <cell r="H16">
            <v>1436</v>
          </cell>
          <cell r="S16">
            <v>10050.82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นิดกระดาษะ สนอ.66"/>
      <sheetName val="กระดาษ"/>
      <sheetName val="ชนิดกระดาษะ สนอ.67"/>
      <sheetName val="แยกกระดาษ-กอง"/>
    </sheetNames>
    <sheetDataSet>
      <sheetData sheetId="0"/>
      <sheetData sheetId="1">
        <row r="5">
          <cell r="C5">
            <v>975</v>
          </cell>
          <cell r="H5">
            <v>712.5</v>
          </cell>
        </row>
        <row r="6">
          <cell r="C6">
            <v>387.5</v>
          </cell>
          <cell r="H6">
            <v>387.5</v>
          </cell>
        </row>
        <row r="7">
          <cell r="C7">
            <v>512.5</v>
          </cell>
          <cell r="H7">
            <v>485</v>
          </cell>
        </row>
        <row r="8">
          <cell r="C8">
            <v>280</v>
          </cell>
          <cell r="H8">
            <v>407.5</v>
          </cell>
        </row>
        <row r="9">
          <cell r="C9">
            <v>347.5</v>
          </cell>
          <cell r="H9">
            <v>262.5</v>
          </cell>
        </row>
        <row r="10">
          <cell r="C10">
            <v>0</v>
          </cell>
          <cell r="H10">
            <v>575</v>
          </cell>
        </row>
        <row r="11">
          <cell r="C11">
            <v>387.5</v>
          </cell>
          <cell r="H11">
            <v>357.5</v>
          </cell>
        </row>
        <row r="12">
          <cell r="C12">
            <v>482.5</v>
          </cell>
          <cell r="H12">
            <v>352.5</v>
          </cell>
        </row>
        <row r="13">
          <cell r="C13">
            <v>280</v>
          </cell>
          <cell r="H13">
            <v>565</v>
          </cell>
        </row>
        <row r="14">
          <cell r="C14">
            <v>360</v>
          </cell>
          <cell r="H14">
            <v>345</v>
          </cell>
        </row>
        <row r="15">
          <cell r="C15">
            <v>605</v>
          </cell>
          <cell r="H15">
            <v>325</v>
          </cell>
        </row>
        <row r="16">
          <cell r="C16">
            <v>475</v>
          </cell>
          <cell r="H16">
            <v>300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น้ำ"/>
    </sheetNames>
    <sheetDataSet>
      <sheetData sheetId="0">
        <row r="5">
          <cell r="C5">
            <v>430</v>
          </cell>
          <cell r="M5">
            <v>590.1</v>
          </cell>
        </row>
        <row r="6">
          <cell r="C6">
            <v>380</v>
          </cell>
          <cell r="M6">
            <v>607</v>
          </cell>
        </row>
        <row r="7">
          <cell r="C7">
            <v>214</v>
          </cell>
          <cell r="M7">
            <v>529</v>
          </cell>
        </row>
        <row r="8">
          <cell r="C8">
            <v>156</v>
          </cell>
          <cell r="M8">
            <v>550</v>
          </cell>
        </row>
        <row r="9">
          <cell r="C9">
            <v>278</v>
          </cell>
          <cell r="M9">
            <v>499</v>
          </cell>
        </row>
        <row r="10">
          <cell r="C10">
            <v>392</v>
          </cell>
          <cell r="M10">
            <v>441</v>
          </cell>
        </row>
        <row r="11">
          <cell r="C11">
            <v>515</v>
          </cell>
          <cell r="M11">
            <v>480</v>
          </cell>
        </row>
        <row r="12">
          <cell r="C12">
            <v>355</v>
          </cell>
          <cell r="M12">
            <v>489</v>
          </cell>
        </row>
        <row r="13">
          <cell r="C13">
            <v>301</v>
          </cell>
          <cell r="M13">
            <v>567</v>
          </cell>
        </row>
        <row r="14">
          <cell r="C14">
            <v>130</v>
          </cell>
          <cell r="M14">
            <v>444</v>
          </cell>
        </row>
        <row r="15">
          <cell r="C15">
            <v>439</v>
          </cell>
          <cell r="M15">
            <v>483</v>
          </cell>
        </row>
        <row r="16">
          <cell r="C16">
            <v>296</v>
          </cell>
          <cell r="M16">
            <v>430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การคำนวณ ปีฐาน"/>
      <sheetName val="CH4จากseptic tank"/>
      <sheetName val="CH4จากบ่อบำบัดไม่เติมอากาศ "/>
      <sheetName val="EF TGO AR5"/>
    </sheetNames>
    <sheetDataSet>
      <sheetData sheetId="0">
        <row r="17">
          <cell r="F17">
            <v>2.0640000000000001</v>
          </cell>
          <cell r="H17">
            <v>1.8240000000000001</v>
          </cell>
          <cell r="J17">
            <v>1.0272000000000001</v>
          </cell>
          <cell r="L17">
            <v>0.74880000000000013</v>
          </cell>
          <cell r="N17">
            <v>1.3344</v>
          </cell>
          <cell r="P17">
            <v>1.8816000000000002</v>
          </cell>
          <cell r="R17">
            <v>2.472</v>
          </cell>
          <cell r="T17">
            <v>1.704</v>
          </cell>
          <cell r="V17">
            <v>1.4448000000000001</v>
          </cell>
          <cell r="X17">
            <v>0.624</v>
          </cell>
          <cell r="Z17">
            <v>2.1072000000000002</v>
          </cell>
          <cell r="AB17">
            <v>1.4208000000000001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thaicarbonlabel.tgo.or.th/products_emission/products_emission.pn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7"/>
  <sheetViews>
    <sheetView tabSelected="1" view="pageBreakPreview" zoomScaleNormal="40" zoomScaleSheetLayoutView="100" workbookViewId="0">
      <pane xSplit="12420" ySplit="3216" topLeftCell="K1" activePane="bottomLeft"/>
      <selection activeCell="T1" sqref="T1"/>
      <selection pane="topRight" activeCell="A2" sqref="A2:AE2"/>
      <selection pane="bottomLeft" activeCell="E1" sqref="E1"/>
      <selection pane="bottomRight" activeCell="L81" sqref="L81"/>
    </sheetView>
  </sheetViews>
  <sheetFormatPr defaultColWidth="9" defaultRowHeight="30" customHeight="1"/>
  <cols>
    <col min="1" max="1" width="10.69921875" style="91" customWidth="1"/>
    <col min="2" max="2" width="10.5" style="92" customWidth="1"/>
    <col min="3" max="3" width="40.69921875" style="93" customWidth="1"/>
    <col min="4" max="4" width="10.09765625" style="93" bestFit="1" customWidth="1"/>
    <col min="5" max="5" width="16.69921875" style="93" customWidth="1"/>
    <col min="6" max="6" width="10.69921875" style="93" customWidth="1"/>
    <col min="7" max="7" width="10.69921875" style="94" customWidth="1"/>
    <col min="8" max="10" width="10.09765625" style="93" bestFit="1" customWidth="1"/>
    <col min="11" max="11" width="10.09765625" style="95" bestFit="1" customWidth="1"/>
    <col min="12" max="14" width="10.09765625" style="93" bestFit="1" customWidth="1"/>
    <col min="15" max="15" width="9.8984375" style="93" customWidth="1"/>
    <col min="16" max="16" width="11.09765625" style="93" bestFit="1" customWidth="1"/>
    <col min="17" max="17" width="10.09765625" style="93" bestFit="1" customWidth="1"/>
    <col min="18" max="30" width="10.09765625" style="93" customWidth="1"/>
    <col min="31" max="31" width="11.296875" style="93" customWidth="1"/>
    <col min="32" max="32" width="9" style="93"/>
    <col min="33" max="33" width="50.796875" style="94" customWidth="1"/>
    <col min="34" max="44" width="14.09765625" style="94" customWidth="1"/>
    <col min="45" max="45" width="14.09765625" style="93" customWidth="1"/>
    <col min="46" max="47" width="14.09765625" style="94" customWidth="1"/>
    <col min="48" max="16384" width="9" style="93"/>
  </cols>
  <sheetData>
    <row r="1" spans="1:31" ht="30" customHeight="1">
      <c r="AD1" s="93" t="s">
        <v>82</v>
      </c>
    </row>
    <row r="2" spans="1:31" ht="24.6">
      <c r="A2" s="243" t="s">
        <v>81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5"/>
    </row>
    <row r="3" spans="1:31" s="92" customFormat="1" ht="23.4">
      <c r="A3" s="227" t="s">
        <v>0</v>
      </c>
      <c r="B3" s="217" t="s">
        <v>17</v>
      </c>
      <c r="C3" s="218"/>
      <c r="D3" s="227" t="s">
        <v>2</v>
      </c>
      <c r="E3" s="227" t="s">
        <v>3</v>
      </c>
      <c r="F3" s="246" t="s">
        <v>80</v>
      </c>
      <c r="G3" s="247" t="s">
        <v>262</v>
      </c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9"/>
    </row>
    <row r="4" spans="1:31" s="92" customFormat="1" ht="23.4">
      <c r="A4" s="227"/>
      <c r="B4" s="219"/>
      <c r="C4" s="220"/>
      <c r="D4" s="227"/>
      <c r="E4" s="227"/>
      <c r="F4" s="246"/>
      <c r="G4" s="228" t="s">
        <v>18</v>
      </c>
      <c r="H4" s="228"/>
      <c r="I4" s="228" t="s">
        <v>19</v>
      </c>
      <c r="J4" s="228"/>
      <c r="K4" s="228" t="s">
        <v>20</v>
      </c>
      <c r="L4" s="228"/>
      <c r="M4" s="228" t="s">
        <v>21</v>
      </c>
      <c r="N4" s="228"/>
      <c r="O4" s="228" t="s">
        <v>66</v>
      </c>
      <c r="P4" s="228"/>
      <c r="Q4" s="228" t="s">
        <v>67</v>
      </c>
      <c r="R4" s="228"/>
      <c r="S4" s="228" t="s">
        <v>23</v>
      </c>
      <c r="T4" s="228"/>
      <c r="U4" s="228" t="s">
        <v>24</v>
      </c>
      <c r="V4" s="228"/>
      <c r="W4" s="228" t="s">
        <v>25</v>
      </c>
      <c r="X4" s="228"/>
      <c r="Y4" s="228" t="s">
        <v>26</v>
      </c>
      <c r="Z4" s="228"/>
      <c r="AA4" s="228" t="s">
        <v>22</v>
      </c>
      <c r="AB4" s="228"/>
      <c r="AC4" s="228" t="s">
        <v>27</v>
      </c>
      <c r="AD4" s="228"/>
      <c r="AE4" s="229" t="s">
        <v>28</v>
      </c>
    </row>
    <row r="5" spans="1:31" s="92" customFormat="1" ht="45.6" customHeight="1">
      <c r="A5" s="227"/>
      <c r="B5" s="221"/>
      <c r="C5" s="222"/>
      <c r="D5" s="227"/>
      <c r="E5" s="227"/>
      <c r="F5" s="246"/>
      <c r="G5" s="123" t="s">
        <v>1</v>
      </c>
      <c r="H5" s="123" t="s">
        <v>12</v>
      </c>
      <c r="I5" s="123" t="s">
        <v>1</v>
      </c>
      <c r="J5" s="123" t="s">
        <v>12</v>
      </c>
      <c r="K5" s="123" t="s">
        <v>1</v>
      </c>
      <c r="L5" s="123" t="s">
        <v>12</v>
      </c>
      <c r="M5" s="123" t="s">
        <v>1</v>
      </c>
      <c r="N5" s="123" t="s">
        <v>12</v>
      </c>
      <c r="O5" s="123" t="s">
        <v>1</v>
      </c>
      <c r="P5" s="123" t="s">
        <v>12</v>
      </c>
      <c r="Q5" s="123" t="s">
        <v>1</v>
      </c>
      <c r="R5" s="123" t="s">
        <v>12</v>
      </c>
      <c r="S5" s="123" t="s">
        <v>1</v>
      </c>
      <c r="T5" s="123" t="s">
        <v>12</v>
      </c>
      <c r="U5" s="123" t="s">
        <v>1</v>
      </c>
      <c r="V5" s="123" t="s">
        <v>12</v>
      </c>
      <c r="W5" s="123" t="s">
        <v>1</v>
      </c>
      <c r="X5" s="123" t="s">
        <v>12</v>
      </c>
      <c r="Y5" s="123" t="s">
        <v>1</v>
      </c>
      <c r="Z5" s="123" t="s">
        <v>12</v>
      </c>
      <c r="AA5" s="123" t="s">
        <v>1</v>
      </c>
      <c r="AB5" s="123" t="s">
        <v>12</v>
      </c>
      <c r="AC5" s="123" t="s">
        <v>1</v>
      </c>
      <c r="AD5" s="123" t="s">
        <v>12</v>
      </c>
      <c r="AE5" s="230"/>
    </row>
    <row r="6" spans="1:31" ht="24.6">
      <c r="A6" s="227" t="s">
        <v>97</v>
      </c>
      <c r="B6" s="223" t="s">
        <v>32</v>
      </c>
      <c r="C6" s="224"/>
      <c r="D6" s="97"/>
      <c r="E6" s="97"/>
      <c r="F6" s="97"/>
      <c r="G6" s="97"/>
      <c r="H6" s="98"/>
      <c r="I6" s="99"/>
      <c r="J6" s="99"/>
      <c r="K6" s="100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</row>
    <row r="7" spans="1:31" ht="24.6">
      <c r="A7" s="227"/>
      <c r="B7" s="223" t="s">
        <v>33</v>
      </c>
      <c r="C7" s="224"/>
      <c r="D7" s="97"/>
      <c r="E7" s="97"/>
      <c r="F7" s="97"/>
      <c r="G7" s="97"/>
      <c r="H7" s="98"/>
      <c r="I7" s="99"/>
      <c r="J7" s="99"/>
      <c r="K7" s="100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</row>
    <row r="8" spans="1:31" ht="24.6">
      <c r="A8" s="227"/>
      <c r="B8" s="225" t="s">
        <v>34</v>
      </c>
      <c r="C8" s="226"/>
      <c r="D8" s="101">
        <v>2.7078000000000002</v>
      </c>
      <c r="E8" s="206"/>
      <c r="F8" s="97" t="s">
        <v>5</v>
      </c>
      <c r="G8" s="97"/>
      <c r="H8" s="102">
        <f>G8*D8</f>
        <v>0</v>
      </c>
      <c r="I8" s="97"/>
      <c r="J8" s="102">
        <f>I8*D8</f>
        <v>0</v>
      </c>
      <c r="K8" s="97"/>
      <c r="L8" s="102">
        <f>K8*D8</f>
        <v>0</v>
      </c>
      <c r="M8" s="97"/>
      <c r="N8" s="102">
        <f>M8*D8</f>
        <v>0</v>
      </c>
      <c r="O8" s="97"/>
      <c r="P8" s="102">
        <f>O8*D8</f>
        <v>0</v>
      </c>
      <c r="Q8" s="97"/>
      <c r="R8" s="102">
        <f>Q8*D8</f>
        <v>0</v>
      </c>
      <c r="S8" s="97"/>
      <c r="T8" s="102">
        <f>S8*D8</f>
        <v>0</v>
      </c>
      <c r="U8" s="97"/>
      <c r="V8" s="102">
        <f>U8*D8</f>
        <v>0</v>
      </c>
      <c r="W8" s="97"/>
      <c r="X8" s="102">
        <f>W8*D8</f>
        <v>0</v>
      </c>
      <c r="Y8" s="97"/>
      <c r="Z8" s="102">
        <f>Y8*D8</f>
        <v>0</v>
      </c>
      <c r="AA8" s="97"/>
      <c r="AB8" s="102">
        <f>AA8*D8</f>
        <v>0</v>
      </c>
      <c r="AC8" s="97"/>
      <c r="AD8" s="102">
        <f>AC8*D8</f>
        <v>0</v>
      </c>
      <c r="AE8" s="205">
        <f>H8+J8+L8+N8+P8+R8+T8+V8+X8+Z8+AB8+AD8</f>
        <v>0</v>
      </c>
    </row>
    <row r="9" spans="1:31" ht="24.6">
      <c r="A9" s="227"/>
      <c r="B9" s="225" t="s">
        <v>35</v>
      </c>
      <c r="C9" s="226"/>
      <c r="D9" s="101">
        <v>2.7078000000000002</v>
      </c>
      <c r="E9" s="97" t="s">
        <v>13</v>
      </c>
      <c r="F9" s="97" t="s">
        <v>5</v>
      </c>
      <c r="G9" s="97"/>
      <c r="H9" s="102">
        <f>G9*D9</f>
        <v>0</v>
      </c>
      <c r="I9" s="97"/>
      <c r="J9" s="102">
        <f>I9*D9</f>
        <v>0</v>
      </c>
      <c r="K9" s="97"/>
      <c r="L9" s="102">
        <f>K9*D9</f>
        <v>0</v>
      </c>
      <c r="M9" s="97"/>
      <c r="N9" s="102">
        <f>M9*D9</f>
        <v>0</v>
      </c>
      <c r="O9" s="97"/>
      <c r="P9" s="102">
        <f>O9*D9</f>
        <v>0</v>
      </c>
      <c r="Q9" s="97"/>
      <c r="R9" s="102">
        <f>Q9*D9</f>
        <v>0</v>
      </c>
      <c r="S9" s="97"/>
      <c r="T9" s="102">
        <f>S9*D9</f>
        <v>0</v>
      </c>
      <c r="U9" s="97"/>
      <c r="V9" s="102">
        <f>U9*D9</f>
        <v>0</v>
      </c>
      <c r="W9" s="97"/>
      <c r="X9" s="102">
        <f>W9*D9</f>
        <v>0</v>
      </c>
      <c r="Y9" s="97"/>
      <c r="Z9" s="102">
        <f>Y9*D9</f>
        <v>0</v>
      </c>
      <c r="AA9" s="97"/>
      <c r="AB9" s="102">
        <f>AA9*D9</f>
        <v>0</v>
      </c>
      <c r="AC9" s="97"/>
      <c r="AD9" s="102">
        <f>AC9*D9</f>
        <v>0</v>
      </c>
      <c r="AE9" s="205">
        <f t="shared" ref="AE9:AE24" si="0">H9+J9+L9+N9+P9+R9+T9+V9+X9+Z9+AB9+AD9</f>
        <v>0</v>
      </c>
    </row>
    <row r="10" spans="1:31" ht="24.6">
      <c r="A10" s="227"/>
      <c r="B10" s="223" t="s">
        <v>36</v>
      </c>
      <c r="C10" s="224"/>
      <c r="D10" s="101"/>
      <c r="E10" s="97"/>
      <c r="F10" s="97"/>
      <c r="G10" s="97"/>
      <c r="H10" s="102"/>
      <c r="I10" s="97"/>
      <c r="J10" s="102"/>
      <c r="K10" s="97"/>
      <c r="L10" s="102"/>
      <c r="M10" s="97"/>
      <c r="N10" s="102"/>
      <c r="O10" s="97"/>
      <c r="P10" s="102"/>
      <c r="Q10" s="97"/>
      <c r="R10" s="102"/>
      <c r="S10" s="97"/>
      <c r="T10" s="102"/>
      <c r="U10" s="97"/>
      <c r="V10" s="102"/>
      <c r="W10" s="97"/>
      <c r="X10" s="102"/>
      <c r="Y10" s="97"/>
      <c r="Z10" s="102"/>
      <c r="AA10" s="97"/>
      <c r="AB10" s="102"/>
      <c r="AC10" s="97"/>
      <c r="AD10" s="102"/>
      <c r="AE10" s="205"/>
    </row>
    <row r="11" spans="1:31" ht="24.6">
      <c r="A11" s="227"/>
      <c r="B11" s="223" t="s">
        <v>37</v>
      </c>
      <c r="C11" s="224"/>
      <c r="D11" s="101"/>
      <c r="E11" s="97"/>
      <c r="F11" s="97"/>
      <c r="G11" s="97"/>
      <c r="H11" s="102"/>
      <c r="I11" s="97"/>
      <c r="J11" s="102"/>
      <c r="K11" s="97"/>
      <c r="L11" s="102"/>
      <c r="M11" s="97"/>
      <c r="N11" s="102"/>
      <c r="O11" s="97"/>
      <c r="P11" s="102"/>
      <c r="Q11" s="97"/>
      <c r="R11" s="102"/>
      <c r="S11" s="97"/>
      <c r="T11" s="102"/>
      <c r="U11" s="97"/>
      <c r="V11" s="102"/>
      <c r="W11" s="97"/>
      <c r="X11" s="102"/>
      <c r="Y11" s="97"/>
      <c r="Z11" s="102"/>
      <c r="AA11" s="97"/>
      <c r="AB11" s="102"/>
      <c r="AC11" s="97"/>
      <c r="AD11" s="102"/>
      <c r="AE11" s="205"/>
    </row>
    <row r="12" spans="1:31" ht="24.6">
      <c r="A12" s="227"/>
      <c r="B12" s="225" t="s">
        <v>38</v>
      </c>
      <c r="C12" s="226"/>
      <c r="D12" s="101">
        <v>2.7406000000000001</v>
      </c>
      <c r="E12" s="97" t="s">
        <v>13</v>
      </c>
      <c r="F12" s="97" t="s">
        <v>5</v>
      </c>
      <c r="G12" s="103">
        <f>'[5]น้ำมัน-ดีเซล'!$G$5</f>
        <v>420.363</v>
      </c>
      <c r="H12" s="102">
        <f t="shared" ref="H12:H24" si="1">G12*D12</f>
        <v>1152.0468378</v>
      </c>
      <c r="I12" s="103">
        <f>'[5]น้ำมัน-ดีเซล'!$G$6</f>
        <v>165.21899999999999</v>
      </c>
      <c r="J12" s="102">
        <f t="shared" ref="J12:J24" si="2">I12*D12</f>
        <v>452.79919139999998</v>
      </c>
      <c r="K12" s="103">
        <f>'[5]น้ำมัน-ดีเซล'!$G$7</f>
        <v>151.80799999999999</v>
      </c>
      <c r="L12" s="102">
        <f t="shared" ref="L12:L24" si="3">K12*D12</f>
        <v>416.04500480000002</v>
      </c>
      <c r="M12" s="103">
        <f>'[5]น้ำมัน-ดีเซล'!$G$8</f>
        <v>120.789</v>
      </c>
      <c r="N12" s="102">
        <f t="shared" ref="N12:N24" si="4">M12*D12</f>
        <v>331.03433340000004</v>
      </c>
      <c r="O12" s="103">
        <f>'[5]น้ำมัน-ดีเซล'!$G$9</f>
        <v>273.73899999999998</v>
      </c>
      <c r="P12" s="102">
        <f t="shared" ref="P12:P24" si="5">O12*D12</f>
        <v>750.2091034</v>
      </c>
      <c r="Q12" s="103">
        <f>'[5]น้ำมัน-ดีเซล'!$G$10</f>
        <v>216.02100000000002</v>
      </c>
      <c r="R12" s="102">
        <f t="shared" ref="R12:R24" si="6">Q12*D12</f>
        <v>592.02715260000002</v>
      </c>
      <c r="S12" s="103">
        <f>'[5]น้ำมัน-ดีเซล'!$G$11</f>
        <v>204.203</v>
      </c>
      <c r="T12" s="102">
        <f t="shared" ref="T12:T24" si="7">S12*D12</f>
        <v>559.63874180000005</v>
      </c>
      <c r="U12" s="103">
        <f>'[5]น้ำมัน-ดีเซล'!$G$12</f>
        <v>150.57900000000001</v>
      </c>
      <c r="V12" s="102">
        <f t="shared" ref="V12:V24" si="8">U12*D12</f>
        <v>412.67680740000003</v>
      </c>
      <c r="W12" s="103">
        <f>'[5]น้ำมัน-ดีเซล'!$G$13</f>
        <v>79.256999999999991</v>
      </c>
      <c r="X12" s="102">
        <f t="shared" ref="X12:X24" si="9">W12*D12</f>
        <v>217.2117342</v>
      </c>
      <c r="Y12" s="103">
        <f>'[5]น้ำมัน-ดีเซล'!$G$14</f>
        <v>230.76900000000001</v>
      </c>
      <c r="Z12" s="102">
        <f t="shared" ref="Z12:Z24" si="10">Y12*D12</f>
        <v>632.44552140000008</v>
      </c>
      <c r="AA12" s="103">
        <f>'[5]น้ำมัน-ดีเซล'!$G$15</f>
        <v>317.71899999999999</v>
      </c>
      <c r="AB12" s="102">
        <f t="shared" ref="AB12:AB24" si="11">AA12*D12</f>
        <v>870.74069140000006</v>
      </c>
      <c r="AC12" s="103">
        <f>'[5]น้ำมัน-ดีเซล'!$G$16</f>
        <v>104.154</v>
      </c>
      <c r="AD12" s="102">
        <f t="shared" ref="AD12:AD24" si="12">AC12*D12</f>
        <v>285.44445239999999</v>
      </c>
      <c r="AE12" s="205">
        <f t="shared" si="0"/>
        <v>6672.3195720000012</v>
      </c>
    </row>
    <row r="13" spans="1:31" ht="24.6">
      <c r="A13" s="227"/>
      <c r="B13" s="225" t="s">
        <v>61</v>
      </c>
      <c r="C13" s="226"/>
      <c r="D13" s="101">
        <v>2.2393999999999998</v>
      </c>
      <c r="E13" s="97" t="s">
        <v>13</v>
      </c>
      <c r="F13" s="97" t="s">
        <v>5</v>
      </c>
      <c r="G13" s="103">
        <f>'[5]น้ำมัน-แก๊สโซฮฮอล์ 91'!$G$5</f>
        <v>37.234000000000002</v>
      </c>
      <c r="H13" s="102">
        <f t="shared" si="1"/>
        <v>83.3818196</v>
      </c>
      <c r="I13" s="103">
        <f>'[5]น้ำมัน-แก๊สโซฮฮอล์ 91'!$G$6</f>
        <v>49.609000000000002</v>
      </c>
      <c r="J13" s="102">
        <f t="shared" si="2"/>
        <v>111.0943946</v>
      </c>
      <c r="K13" s="103">
        <f>'[5]น้ำมัน-แก๊สโซฮฮอล์ 91'!$G$7</f>
        <v>68.849999999999994</v>
      </c>
      <c r="L13" s="102">
        <f t="shared" si="3"/>
        <v>154.18268999999998</v>
      </c>
      <c r="M13" s="103">
        <f>'[5]น้ำมัน-แก๊สโซฮฮอล์ 91'!$G$8</f>
        <v>76.522999999999996</v>
      </c>
      <c r="N13" s="102">
        <f t="shared" si="4"/>
        <v>171.36560619999997</v>
      </c>
      <c r="O13" s="103">
        <f>'[5]น้ำมัน-แก๊สโซฮฮอล์ 91'!$G$9</f>
        <v>73.775999999999996</v>
      </c>
      <c r="P13" s="102">
        <f t="shared" si="5"/>
        <v>165.21397439999998</v>
      </c>
      <c r="Q13" s="103">
        <f>'[5]น้ำมัน-แก๊สโซฮฮอล์ 91'!$G$10</f>
        <v>85.307999999999993</v>
      </c>
      <c r="R13" s="102">
        <f t="shared" si="6"/>
        <v>191.03873519999996</v>
      </c>
      <c r="S13" s="103">
        <f>'[5]น้ำมัน-แก๊สโซฮฮอล์ 91'!$G$11</f>
        <v>27.777999999999999</v>
      </c>
      <c r="T13" s="102">
        <f t="shared" si="7"/>
        <v>62.206053199999992</v>
      </c>
      <c r="U13" s="103">
        <f>'[5]น้ำมัน-แก๊สโซฮฮอล์ 91'!$G$12</f>
        <v>69.481999999999999</v>
      </c>
      <c r="V13" s="102">
        <f t="shared" si="8"/>
        <v>155.59799079999999</v>
      </c>
      <c r="W13" s="103">
        <f>'[5]น้ำมัน-แก๊สโซฮฮอล์ 91'!$G$13</f>
        <v>52.631</v>
      </c>
      <c r="X13" s="102">
        <f t="shared" si="9"/>
        <v>117.8618614</v>
      </c>
      <c r="Y13" s="103">
        <f>'[5]น้ำมัน-แก๊สโซฮฮอล์ 91'!$G$14</f>
        <v>74.561999999999998</v>
      </c>
      <c r="Z13" s="102">
        <f t="shared" si="10"/>
        <v>166.97414279999998</v>
      </c>
      <c r="AA13" s="103">
        <f>'[5]น้ำมัน-แก๊สโซฮฮอล์ 91'!$G$15</f>
        <v>37.735999999999997</v>
      </c>
      <c r="AB13" s="102">
        <f t="shared" si="11"/>
        <v>84.505998399999982</v>
      </c>
      <c r="AC13" s="103">
        <f>'[5]น้ำมัน-แก๊สโซฮฮอล์ 91'!$G$16</f>
        <v>37.533999999999999</v>
      </c>
      <c r="AD13" s="102">
        <f t="shared" si="12"/>
        <v>84.053639599999997</v>
      </c>
      <c r="AE13" s="205">
        <f t="shared" si="0"/>
        <v>1547.4769061999998</v>
      </c>
    </row>
    <row r="14" spans="1:31" ht="24.6">
      <c r="A14" s="227"/>
      <c r="B14" s="225" t="s">
        <v>39</v>
      </c>
      <c r="C14" s="226"/>
      <c r="D14" s="101">
        <v>2.2393999999999998</v>
      </c>
      <c r="E14" s="97" t="s">
        <v>13</v>
      </c>
      <c r="F14" s="97" t="s">
        <v>5</v>
      </c>
      <c r="G14" s="97"/>
      <c r="H14" s="102">
        <f t="shared" si="1"/>
        <v>0</v>
      </c>
      <c r="I14" s="97"/>
      <c r="J14" s="102">
        <f t="shared" si="2"/>
        <v>0</v>
      </c>
      <c r="K14" s="97"/>
      <c r="L14" s="102">
        <f t="shared" si="3"/>
        <v>0</v>
      </c>
      <c r="M14" s="97"/>
      <c r="N14" s="102">
        <f t="shared" si="4"/>
        <v>0</v>
      </c>
      <c r="O14" s="97"/>
      <c r="P14" s="102">
        <f t="shared" si="5"/>
        <v>0</v>
      </c>
      <c r="Q14" s="97"/>
      <c r="R14" s="102">
        <f t="shared" si="6"/>
        <v>0</v>
      </c>
      <c r="S14" s="97"/>
      <c r="T14" s="102">
        <f t="shared" si="7"/>
        <v>0</v>
      </c>
      <c r="U14" s="97"/>
      <c r="V14" s="102">
        <f t="shared" si="8"/>
        <v>0</v>
      </c>
      <c r="W14" s="97"/>
      <c r="X14" s="102">
        <f t="shared" si="9"/>
        <v>0</v>
      </c>
      <c r="Y14" s="97"/>
      <c r="Z14" s="102">
        <f t="shared" si="10"/>
        <v>0</v>
      </c>
      <c r="AA14" s="97"/>
      <c r="AB14" s="102">
        <f t="shared" si="11"/>
        <v>0</v>
      </c>
      <c r="AC14" s="97"/>
      <c r="AD14" s="102">
        <f t="shared" si="12"/>
        <v>0</v>
      </c>
      <c r="AE14" s="205">
        <f t="shared" si="0"/>
        <v>0</v>
      </c>
    </row>
    <row r="15" spans="1:31" ht="24.6">
      <c r="A15" s="227"/>
      <c r="B15" s="223" t="s">
        <v>59</v>
      </c>
      <c r="C15" s="224"/>
      <c r="D15" s="101">
        <v>1</v>
      </c>
      <c r="E15" s="97" t="s">
        <v>60</v>
      </c>
      <c r="F15" s="97" t="s">
        <v>10</v>
      </c>
      <c r="G15" s="97"/>
      <c r="H15" s="102">
        <f t="shared" si="1"/>
        <v>0</v>
      </c>
      <c r="I15" s="97"/>
      <c r="J15" s="102">
        <f t="shared" si="2"/>
        <v>0</v>
      </c>
      <c r="K15" s="97"/>
      <c r="L15" s="102">
        <f t="shared" si="3"/>
        <v>0</v>
      </c>
      <c r="M15" s="97"/>
      <c r="N15" s="102">
        <f t="shared" si="4"/>
        <v>0</v>
      </c>
      <c r="O15" s="97"/>
      <c r="P15" s="102">
        <f t="shared" si="5"/>
        <v>0</v>
      </c>
      <c r="Q15" s="97"/>
      <c r="R15" s="102">
        <f t="shared" si="6"/>
        <v>0</v>
      </c>
      <c r="S15" s="97"/>
      <c r="T15" s="102">
        <f t="shared" si="7"/>
        <v>0</v>
      </c>
      <c r="U15" s="97"/>
      <c r="V15" s="102">
        <f t="shared" si="8"/>
        <v>0</v>
      </c>
      <c r="W15" s="97"/>
      <c r="X15" s="102">
        <f t="shared" si="9"/>
        <v>0</v>
      </c>
      <c r="Y15" s="97"/>
      <c r="Z15" s="102">
        <f t="shared" si="10"/>
        <v>0</v>
      </c>
      <c r="AA15" s="97"/>
      <c r="AB15" s="102">
        <f t="shared" si="11"/>
        <v>0</v>
      </c>
      <c r="AC15" s="97"/>
      <c r="AD15" s="102">
        <f t="shared" si="12"/>
        <v>0</v>
      </c>
      <c r="AE15" s="205">
        <f t="shared" si="0"/>
        <v>0</v>
      </c>
    </row>
    <row r="16" spans="1:31" ht="24.6">
      <c r="A16" s="227"/>
      <c r="B16" s="234" t="s">
        <v>57</v>
      </c>
      <c r="C16" s="235"/>
      <c r="D16" s="104">
        <v>28</v>
      </c>
      <c r="E16" s="97" t="s">
        <v>45</v>
      </c>
      <c r="F16" s="97" t="s">
        <v>41</v>
      </c>
      <c r="G16" s="107"/>
      <c r="H16" s="102">
        <f t="shared" si="1"/>
        <v>0</v>
      </c>
      <c r="I16" s="204"/>
      <c r="J16" s="102">
        <f t="shared" si="2"/>
        <v>0</v>
      </c>
      <c r="K16" s="204"/>
      <c r="L16" s="102">
        <f t="shared" si="3"/>
        <v>0</v>
      </c>
      <c r="M16" s="204"/>
      <c r="N16" s="102">
        <f t="shared" si="4"/>
        <v>0</v>
      </c>
      <c r="O16" s="204"/>
      <c r="P16" s="102">
        <f t="shared" si="5"/>
        <v>0</v>
      </c>
      <c r="Q16" s="204"/>
      <c r="R16" s="102">
        <f t="shared" si="6"/>
        <v>0</v>
      </c>
      <c r="S16" s="204"/>
      <c r="T16" s="102">
        <f t="shared" si="7"/>
        <v>0</v>
      </c>
      <c r="U16" s="204"/>
      <c r="V16" s="102">
        <f t="shared" si="8"/>
        <v>0</v>
      </c>
      <c r="W16" s="204"/>
      <c r="X16" s="102">
        <f t="shared" si="9"/>
        <v>0</v>
      </c>
      <c r="Y16" s="204"/>
      <c r="Z16" s="102">
        <f t="shared" si="10"/>
        <v>0</v>
      </c>
      <c r="AA16" s="204"/>
      <c r="AB16" s="102">
        <f t="shared" si="11"/>
        <v>0</v>
      </c>
      <c r="AC16" s="204"/>
      <c r="AD16" s="102">
        <f t="shared" si="12"/>
        <v>0</v>
      </c>
      <c r="AE16" s="205">
        <f t="shared" si="0"/>
        <v>0</v>
      </c>
    </row>
    <row r="17" spans="1:47" ht="24.6">
      <c r="A17" s="227"/>
      <c r="B17" s="236" t="s">
        <v>58</v>
      </c>
      <c r="C17" s="237"/>
      <c r="D17" s="101">
        <v>28</v>
      </c>
      <c r="E17" s="97" t="s">
        <v>45</v>
      </c>
      <c r="F17" s="97" t="s">
        <v>41</v>
      </c>
      <c r="G17" s="203">
        <f>'CH4จากบ่อบำบัดไม่เติมอากาศ '!$B$13</f>
        <v>2.8324800000000003</v>
      </c>
      <c r="H17" s="102">
        <f t="shared" si="1"/>
        <v>79.309440000000009</v>
      </c>
      <c r="I17" s="203">
        <f>'CH4จากบ่อบำบัดไม่เติมอากาศ '!$C$13</f>
        <v>2.9136000000000002</v>
      </c>
      <c r="J17" s="102">
        <f t="shared" si="2"/>
        <v>81.580800000000011</v>
      </c>
      <c r="K17" s="203">
        <f>'CH4จากบ่อบำบัดไม่เติมอากาศ '!$D$13</f>
        <v>2.5392000000000006</v>
      </c>
      <c r="L17" s="102">
        <f t="shared" si="3"/>
        <v>71.097600000000014</v>
      </c>
      <c r="M17" s="203">
        <f>'CH4จากบ่อบำบัดไม่เติมอากาศ '!$E$13</f>
        <v>2.6399999999999997</v>
      </c>
      <c r="N17" s="102">
        <f t="shared" si="4"/>
        <v>73.919999999999987</v>
      </c>
      <c r="O17" s="203">
        <f>'CH4จากบ่อบำบัดไม่เติมอากาศ '!$F$13</f>
        <v>2.3952000000000004</v>
      </c>
      <c r="P17" s="102">
        <f t="shared" si="5"/>
        <v>67.065600000000018</v>
      </c>
      <c r="Q17" s="203">
        <f>'CH4จากบ่อบำบัดไม่เติมอากาศ '!$G$13</f>
        <v>2.1168</v>
      </c>
      <c r="R17" s="102">
        <f t="shared" si="6"/>
        <v>59.270400000000002</v>
      </c>
      <c r="S17" s="203">
        <f>'CH4จากบ่อบำบัดไม่เติมอากาศ '!$H$13</f>
        <v>2.3040000000000003</v>
      </c>
      <c r="T17" s="102">
        <f t="shared" si="7"/>
        <v>64.512</v>
      </c>
      <c r="U17" s="203">
        <f>'CH4จากบ่อบำบัดไม่เติมอากาศ '!$I$13</f>
        <v>2.3472000000000004</v>
      </c>
      <c r="V17" s="102">
        <f t="shared" si="8"/>
        <v>65.721600000000009</v>
      </c>
      <c r="W17" s="203">
        <f>'CH4จากบ่อบำบัดไม่เติมอากาศ '!$J$13</f>
        <v>2.7216000000000005</v>
      </c>
      <c r="X17" s="102">
        <f t="shared" si="9"/>
        <v>76.204800000000006</v>
      </c>
      <c r="Y17" s="203">
        <f>'CH4จากบ่อบำบัดไม่เติมอากาศ '!$K$13</f>
        <v>2.1312000000000002</v>
      </c>
      <c r="Z17" s="102">
        <f t="shared" si="10"/>
        <v>59.673600000000008</v>
      </c>
      <c r="AA17" s="203">
        <f>'CH4จากบ่อบำบัดไม่เติมอากาศ '!$L$13</f>
        <v>2.3184000000000005</v>
      </c>
      <c r="AB17" s="102">
        <f t="shared" si="11"/>
        <v>64.915200000000013</v>
      </c>
      <c r="AC17" s="203">
        <f>'CH4จากบ่อบำบัดไม่เติมอากาศ '!$M$13</f>
        <v>2.0640000000000001</v>
      </c>
      <c r="AD17" s="102">
        <f t="shared" si="12"/>
        <v>57.792000000000002</v>
      </c>
      <c r="AE17" s="205">
        <f t="shared" si="0"/>
        <v>821.06304</v>
      </c>
    </row>
    <row r="18" spans="1:47" ht="25.2" customHeight="1">
      <c r="A18" s="227"/>
      <c r="B18" s="223" t="s">
        <v>203</v>
      </c>
      <c r="C18" s="224"/>
      <c r="D18" s="101">
        <v>1760</v>
      </c>
      <c r="E18" s="97" t="s">
        <v>204</v>
      </c>
      <c r="F18" s="97" t="s">
        <v>207</v>
      </c>
      <c r="G18" s="105"/>
      <c r="H18" s="102"/>
      <c r="I18" s="105"/>
      <c r="J18" s="102"/>
      <c r="K18" s="105"/>
      <c r="L18" s="102"/>
      <c r="M18" s="105"/>
      <c r="N18" s="102"/>
      <c r="O18" s="105"/>
      <c r="P18" s="102"/>
      <c r="Q18" s="105"/>
      <c r="R18" s="102"/>
      <c r="S18" s="105"/>
      <c r="T18" s="102"/>
      <c r="U18" s="105"/>
      <c r="V18" s="102"/>
      <c r="W18" s="105"/>
      <c r="X18" s="102"/>
      <c r="Y18" s="105"/>
      <c r="Z18" s="102"/>
      <c r="AA18" s="105"/>
      <c r="AB18" s="102"/>
      <c r="AC18" s="105"/>
      <c r="AD18" s="102"/>
      <c r="AE18" s="205"/>
    </row>
    <row r="19" spans="1:47" ht="24.6">
      <c r="A19" s="227"/>
      <c r="B19" s="223" t="s">
        <v>202</v>
      </c>
      <c r="C19" s="224"/>
      <c r="D19" s="101">
        <v>677</v>
      </c>
      <c r="E19" s="97" t="s">
        <v>205</v>
      </c>
      <c r="F19" s="106" t="s">
        <v>206</v>
      </c>
      <c r="G19" s="97"/>
      <c r="H19" s="102">
        <f t="shared" si="1"/>
        <v>0</v>
      </c>
      <c r="I19" s="97"/>
      <c r="J19" s="102">
        <f t="shared" si="2"/>
        <v>0</v>
      </c>
      <c r="K19" s="97"/>
      <c r="L19" s="102">
        <f t="shared" si="3"/>
        <v>0</v>
      </c>
      <c r="M19" s="97"/>
      <c r="N19" s="102">
        <f t="shared" si="4"/>
        <v>0</v>
      </c>
      <c r="O19" s="97"/>
      <c r="P19" s="102">
        <f t="shared" si="5"/>
        <v>0</v>
      </c>
      <c r="Q19" s="97"/>
      <c r="R19" s="102">
        <f t="shared" si="6"/>
        <v>0</v>
      </c>
      <c r="S19" s="97"/>
      <c r="T19" s="102">
        <f t="shared" si="7"/>
        <v>0</v>
      </c>
      <c r="U19" s="97"/>
      <c r="V19" s="102">
        <f t="shared" si="8"/>
        <v>0</v>
      </c>
      <c r="W19" s="97"/>
      <c r="X19" s="102">
        <f t="shared" si="9"/>
        <v>0</v>
      </c>
      <c r="Y19" s="97"/>
      <c r="Z19" s="102">
        <f t="shared" si="10"/>
        <v>0</v>
      </c>
      <c r="AA19" s="97"/>
      <c r="AB19" s="102">
        <f t="shared" si="11"/>
        <v>0</v>
      </c>
      <c r="AC19" s="97"/>
      <c r="AD19" s="102">
        <f t="shared" si="12"/>
        <v>0</v>
      </c>
      <c r="AE19" s="205">
        <f t="shared" si="0"/>
        <v>0</v>
      </c>
    </row>
    <row r="20" spans="1:47" ht="48">
      <c r="A20" s="96" t="s">
        <v>96</v>
      </c>
      <c r="B20" s="225" t="s">
        <v>7</v>
      </c>
      <c r="C20" s="226"/>
      <c r="D20" s="101">
        <v>0.49990000000000001</v>
      </c>
      <c r="E20" s="97" t="s">
        <v>14</v>
      </c>
      <c r="F20" s="97" t="s">
        <v>8</v>
      </c>
      <c r="G20" s="103">
        <f>[6]ไฟฟ้า!$S$5</f>
        <v>11683.85</v>
      </c>
      <c r="H20" s="102">
        <f t="shared" si="1"/>
        <v>5840.7566150000002</v>
      </c>
      <c r="I20" s="103">
        <f>[6]ไฟฟ้า!$S$6</f>
        <v>11470.99</v>
      </c>
      <c r="J20" s="102">
        <f t="shared" si="2"/>
        <v>5734.3479010000001</v>
      </c>
      <c r="K20" s="103">
        <f>[6]ไฟฟ้า!$S$7</f>
        <v>19059.629999999997</v>
      </c>
      <c r="L20" s="102">
        <f t="shared" si="3"/>
        <v>9527.9090369999994</v>
      </c>
      <c r="M20" s="103">
        <f>[6]ไฟฟ้า!$S$8</f>
        <v>29068.86</v>
      </c>
      <c r="N20" s="102">
        <f t="shared" si="4"/>
        <v>14531.523114000001</v>
      </c>
      <c r="O20" s="103">
        <f>[6]ไฟฟ้า!$S$9</f>
        <v>29185.3</v>
      </c>
      <c r="P20" s="102">
        <f t="shared" si="5"/>
        <v>14589.731470000001</v>
      </c>
      <c r="Q20" s="103">
        <f>[6]ไฟฟ้า!$S$10</f>
        <v>25235.379999999997</v>
      </c>
      <c r="R20" s="102">
        <f t="shared" si="6"/>
        <v>12615.166461999999</v>
      </c>
      <c r="S20" s="103">
        <f>[6]ไฟฟ้า!$S$11</f>
        <v>20993.3</v>
      </c>
      <c r="T20" s="102">
        <f t="shared" si="7"/>
        <v>10494.550670000001</v>
      </c>
      <c r="U20" s="103">
        <f>[6]ไฟฟ้า!$S$12</f>
        <v>21829.879999999997</v>
      </c>
      <c r="V20" s="102">
        <f t="shared" si="8"/>
        <v>10912.757011999998</v>
      </c>
      <c r="W20" s="103">
        <f>[6]ไฟฟ้า!$S$13</f>
        <v>20065.57</v>
      </c>
      <c r="X20" s="102">
        <f t="shared" si="9"/>
        <v>10030.778442999999</v>
      </c>
      <c r="Y20" s="103">
        <f>[6]ไฟฟ้า!$S$14</f>
        <v>19793.05</v>
      </c>
      <c r="Z20" s="102">
        <f t="shared" si="10"/>
        <v>9894.5456950000007</v>
      </c>
      <c r="AA20" s="103">
        <f>[6]ไฟฟ้า!$S$15</f>
        <v>14761.5</v>
      </c>
      <c r="AB20" s="102">
        <f t="shared" si="11"/>
        <v>7379.2738500000005</v>
      </c>
      <c r="AC20" s="103">
        <f>[6]ไฟฟ้า!$S$16</f>
        <v>10050.82</v>
      </c>
      <c r="AD20" s="102">
        <f t="shared" si="12"/>
        <v>5024.4049180000002</v>
      </c>
      <c r="AE20" s="205">
        <f t="shared" si="0"/>
        <v>116575.74518700001</v>
      </c>
      <c r="AF20" s="93">
        <f>AE20/1000</f>
        <v>116.57574518700001</v>
      </c>
    </row>
    <row r="21" spans="1:47" ht="24.6">
      <c r="A21" s="227" t="s">
        <v>98</v>
      </c>
      <c r="B21" s="225" t="s">
        <v>40</v>
      </c>
      <c r="C21" s="226"/>
      <c r="D21" s="101">
        <v>2.1019999999999999</v>
      </c>
      <c r="E21" s="97" t="s">
        <v>15</v>
      </c>
      <c r="F21" s="97" t="s">
        <v>10</v>
      </c>
      <c r="G21" s="103">
        <f>[7]กระดาษ!$H$5</f>
        <v>712.5</v>
      </c>
      <c r="H21" s="102">
        <f t="shared" si="1"/>
        <v>1497.675</v>
      </c>
      <c r="I21" s="103">
        <f>[7]กระดาษ!$H$6</f>
        <v>387.5</v>
      </c>
      <c r="J21" s="102">
        <f t="shared" si="2"/>
        <v>814.52499999999998</v>
      </c>
      <c r="K21" s="103">
        <f>[7]กระดาษ!$H$7</f>
        <v>485</v>
      </c>
      <c r="L21" s="102">
        <f t="shared" si="3"/>
        <v>1019.4699999999999</v>
      </c>
      <c r="M21" s="103">
        <f>[7]กระดาษ!$H$8</f>
        <v>407.5</v>
      </c>
      <c r="N21" s="102">
        <f t="shared" si="4"/>
        <v>856.56499999999994</v>
      </c>
      <c r="O21" s="103">
        <f>[7]กระดาษ!$H$9</f>
        <v>262.5</v>
      </c>
      <c r="P21" s="102">
        <f t="shared" si="5"/>
        <v>551.77499999999998</v>
      </c>
      <c r="Q21" s="103">
        <f>[7]กระดาษ!$H$10</f>
        <v>575</v>
      </c>
      <c r="R21" s="102">
        <f t="shared" si="6"/>
        <v>1208.6499999999999</v>
      </c>
      <c r="S21" s="103">
        <f>[7]กระดาษ!$H$11</f>
        <v>357.5</v>
      </c>
      <c r="T21" s="102">
        <f t="shared" si="7"/>
        <v>751.46499999999992</v>
      </c>
      <c r="U21" s="103">
        <f>[7]กระดาษ!$H$12</f>
        <v>352.5</v>
      </c>
      <c r="V21" s="102">
        <f t="shared" si="8"/>
        <v>740.95499999999993</v>
      </c>
      <c r="W21" s="103">
        <f>[7]กระดาษ!$H$13</f>
        <v>565</v>
      </c>
      <c r="X21" s="102">
        <f t="shared" si="9"/>
        <v>1187.6299999999999</v>
      </c>
      <c r="Y21" s="103">
        <f>[7]กระดาษ!$H$14</f>
        <v>345</v>
      </c>
      <c r="Z21" s="102">
        <f t="shared" si="10"/>
        <v>725.18999999999994</v>
      </c>
      <c r="AA21" s="103">
        <f>[7]กระดาษ!$H$15</f>
        <v>325</v>
      </c>
      <c r="AB21" s="102">
        <f t="shared" si="11"/>
        <v>683.15</v>
      </c>
      <c r="AC21" s="103">
        <f>[7]กระดาษ!$H$16</f>
        <v>300</v>
      </c>
      <c r="AD21" s="102">
        <f t="shared" si="12"/>
        <v>630.59999999999991</v>
      </c>
      <c r="AE21" s="205">
        <f t="shared" si="0"/>
        <v>10667.65</v>
      </c>
    </row>
    <row r="22" spans="1:47" ht="24.6">
      <c r="A22" s="227"/>
      <c r="B22" s="225" t="s">
        <v>72</v>
      </c>
      <c r="C22" s="226"/>
      <c r="D22" s="101">
        <v>0.79479999999999995</v>
      </c>
      <c r="E22" s="97" t="s">
        <v>16</v>
      </c>
      <c r="F22" s="97" t="s">
        <v>11</v>
      </c>
      <c r="G22" s="97"/>
      <c r="H22" s="102">
        <f t="shared" si="1"/>
        <v>0</v>
      </c>
      <c r="I22" s="97"/>
      <c r="J22" s="102">
        <f t="shared" si="2"/>
        <v>0</v>
      </c>
      <c r="K22" s="97"/>
      <c r="L22" s="102">
        <f t="shared" si="3"/>
        <v>0</v>
      </c>
      <c r="M22" s="97"/>
      <c r="N22" s="102">
        <f t="shared" si="4"/>
        <v>0</v>
      </c>
      <c r="O22" s="202"/>
      <c r="P22" s="102">
        <f t="shared" si="5"/>
        <v>0</v>
      </c>
      <c r="Q22" s="202"/>
      <c r="R22" s="102">
        <f t="shared" si="6"/>
        <v>0</v>
      </c>
      <c r="S22" s="202"/>
      <c r="T22" s="102">
        <f t="shared" si="7"/>
        <v>0</v>
      </c>
      <c r="U22" s="202"/>
      <c r="V22" s="102">
        <f t="shared" si="8"/>
        <v>0</v>
      </c>
      <c r="W22" s="202"/>
      <c r="X22" s="102">
        <f t="shared" si="9"/>
        <v>0</v>
      </c>
      <c r="Y22" s="202"/>
      <c r="Z22" s="102">
        <f t="shared" si="10"/>
        <v>0</v>
      </c>
      <c r="AA22" s="202"/>
      <c r="AB22" s="102">
        <f t="shared" si="11"/>
        <v>0</v>
      </c>
      <c r="AC22" s="202"/>
      <c r="AD22" s="102">
        <f t="shared" si="12"/>
        <v>0</v>
      </c>
      <c r="AE22" s="205">
        <f t="shared" si="0"/>
        <v>0</v>
      </c>
    </row>
    <row r="23" spans="1:47" ht="24.6">
      <c r="A23" s="227"/>
      <c r="B23" s="225" t="s">
        <v>73</v>
      </c>
      <c r="C23" s="226"/>
      <c r="D23" s="101">
        <v>0.54100000000000004</v>
      </c>
      <c r="E23" s="97" t="s">
        <v>16</v>
      </c>
      <c r="F23" s="97" t="s">
        <v>11</v>
      </c>
      <c r="G23" s="103">
        <f>[8]น้ำ!$M$5</f>
        <v>590.1</v>
      </c>
      <c r="H23" s="102">
        <f t="shared" si="1"/>
        <v>319.24410000000006</v>
      </c>
      <c r="I23" s="103">
        <f>[8]น้ำ!$M$6</f>
        <v>607</v>
      </c>
      <c r="J23" s="102">
        <f t="shared" si="2"/>
        <v>328.387</v>
      </c>
      <c r="K23" s="103">
        <f>[8]น้ำ!$M$7</f>
        <v>529</v>
      </c>
      <c r="L23" s="102">
        <f t="shared" si="3"/>
        <v>286.18900000000002</v>
      </c>
      <c r="M23" s="103">
        <f>[8]น้ำ!$M$8</f>
        <v>550</v>
      </c>
      <c r="N23" s="102">
        <f t="shared" si="4"/>
        <v>297.55</v>
      </c>
      <c r="O23" s="103">
        <f>[8]น้ำ!$M$9</f>
        <v>499</v>
      </c>
      <c r="P23" s="102">
        <f t="shared" si="5"/>
        <v>269.959</v>
      </c>
      <c r="Q23" s="103">
        <f>[8]น้ำ!$M$10</f>
        <v>441</v>
      </c>
      <c r="R23" s="102">
        <f t="shared" si="6"/>
        <v>238.58100000000002</v>
      </c>
      <c r="S23" s="103">
        <f>[8]น้ำ!$M$11</f>
        <v>480</v>
      </c>
      <c r="T23" s="102">
        <f t="shared" si="7"/>
        <v>259.68</v>
      </c>
      <c r="U23" s="103">
        <f>[8]น้ำ!$M$12</f>
        <v>489</v>
      </c>
      <c r="V23" s="102">
        <f t="shared" si="8"/>
        <v>264.54900000000004</v>
      </c>
      <c r="W23" s="103">
        <f>[8]น้ำ!$M$13</f>
        <v>567</v>
      </c>
      <c r="X23" s="102">
        <f t="shared" si="9"/>
        <v>306.74700000000001</v>
      </c>
      <c r="Y23" s="103">
        <f>[8]น้ำ!$M$14</f>
        <v>444</v>
      </c>
      <c r="Z23" s="102">
        <f t="shared" si="10"/>
        <v>240.20400000000001</v>
      </c>
      <c r="AA23" s="103">
        <f>[8]น้ำ!$M$15</f>
        <v>483</v>
      </c>
      <c r="AB23" s="102">
        <f t="shared" si="11"/>
        <v>261.303</v>
      </c>
      <c r="AC23" s="103">
        <f>[8]น้ำ!$M$16</f>
        <v>430</v>
      </c>
      <c r="AD23" s="102">
        <f t="shared" si="12"/>
        <v>232.63000000000002</v>
      </c>
      <c r="AE23" s="205">
        <f t="shared" si="0"/>
        <v>3305.0231000000003</v>
      </c>
    </row>
    <row r="24" spans="1:47" ht="24.6">
      <c r="A24" s="227"/>
      <c r="B24" s="238" t="s">
        <v>29</v>
      </c>
      <c r="C24" s="239"/>
      <c r="D24" s="101">
        <v>2.3199999999999998</v>
      </c>
      <c r="E24" s="97" t="s">
        <v>15</v>
      </c>
      <c r="F24" s="106" t="s">
        <v>10</v>
      </c>
      <c r="G24" s="107">
        <v>613.70000000000005</v>
      </c>
      <c r="H24" s="102">
        <f t="shared" si="1"/>
        <v>1423.7840000000001</v>
      </c>
      <c r="I24" s="107">
        <v>557.70000000000005</v>
      </c>
      <c r="J24" s="102">
        <f t="shared" si="2"/>
        <v>1293.864</v>
      </c>
      <c r="K24" s="107">
        <v>543.9</v>
      </c>
      <c r="L24" s="102">
        <f t="shared" si="3"/>
        <v>1261.848</v>
      </c>
      <c r="M24" s="107">
        <v>433.9</v>
      </c>
      <c r="N24" s="102">
        <f t="shared" si="4"/>
        <v>1006.6479999999999</v>
      </c>
      <c r="O24" s="107">
        <v>813.4</v>
      </c>
      <c r="P24" s="102">
        <f t="shared" si="5"/>
        <v>1887.0879999999997</v>
      </c>
      <c r="Q24" s="107">
        <v>586.20000000000005</v>
      </c>
      <c r="R24" s="102">
        <f t="shared" si="6"/>
        <v>1359.9839999999999</v>
      </c>
      <c r="S24" s="107">
        <v>672.3</v>
      </c>
      <c r="T24" s="102">
        <f t="shared" si="7"/>
        <v>1559.7359999999999</v>
      </c>
      <c r="U24" s="107">
        <v>536.1</v>
      </c>
      <c r="V24" s="102">
        <f t="shared" si="8"/>
        <v>1243.752</v>
      </c>
      <c r="W24" s="107">
        <v>561.20000000000005</v>
      </c>
      <c r="X24" s="102">
        <f t="shared" si="9"/>
        <v>1301.9839999999999</v>
      </c>
      <c r="Y24" s="107">
        <v>607.29999999999995</v>
      </c>
      <c r="Z24" s="102">
        <f t="shared" si="10"/>
        <v>1408.9359999999997</v>
      </c>
      <c r="AA24" s="107">
        <v>596.5</v>
      </c>
      <c r="AB24" s="102">
        <f t="shared" si="11"/>
        <v>1383.8799999999999</v>
      </c>
      <c r="AC24" s="107">
        <v>463.3</v>
      </c>
      <c r="AD24" s="102">
        <f t="shared" si="12"/>
        <v>1074.856</v>
      </c>
      <c r="AE24" s="205">
        <f t="shared" si="0"/>
        <v>16206.36</v>
      </c>
    </row>
    <row r="25" spans="1:47" ht="24.6">
      <c r="A25" s="227"/>
      <c r="B25" s="240" t="s">
        <v>99</v>
      </c>
      <c r="C25" s="241"/>
      <c r="D25" s="101">
        <v>2.7078000000000002</v>
      </c>
      <c r="E25" s="97" t="s">
        <v>13</v>
      </c>
      <c r="F25" s="97" t="s">
        <v>5</v>
      </c>
      <c r="G25" s="97"/>
      <c r="H25" s="102">
        <f t="shared" ref="H25" si="13">G25*D25</f>
        <v>0</v>
      </c>
      <c r="I25" s="97"/>
      <c r="J25" s="102">
        <f t="shared" ref="J25" si="14">I25*D25</f>
        <v>0</v>
      </c>
      <c r="K25" s="97"/>
      <c r="L25" s="102">
        <f t="shared" ref="L25" si="15">K25*D25</f>
        <v>0</v>
      </c>
      <c r="M25" s="97"/>
      <c r="N25" s="102">
        <f t="shared" ref="N25" si="16">M25*D25</f>
        <v>0</v>
      </c>
      <c r="O25" s="202"/>
      <c r="P25" s="102">
        <f t="shared" ref="P25" si="17">O25*D25</f>
        <v>0</v>
      </c>
      <c r="Q25" s="202"/>
      <c r="R25" s="102">
        <f t="shared" ref="R25" si="18">Q25*D25</f>
        <v>0</v>
      </c>
      <c r="S25" s="202"/>
      <c r="T25" s="102">
        <f t="shared" ref="T25" si="19">S25*D25</f>
        <v>0</v>
      </c>
      <c r="U25" s="202"/>
      <c r="V25" s="102">
        <f t="shared" ref="V25" si="20">U25*D25</f>
        <v>0</v>
      </c>
      <c r="W25" s="202"/>
      <c r="X25" s="102">
        <f t="shared" ref="X25" si="21">W25*D25</f>
        <v>0</v>
      </c>
      <c r="Y25" s="202"/>
      <c r="Z25" s="102">
        <f t="shared" ref="Z25" si="22">Y25*D25</f>
        <v>0</v>
      </c>
      <c r="AA25" s="202"/>
      <c r="AB25" s="102">
        <f t="shared" ref="AB25" si="23">AA25*D25</f>
        <v>0</v>
      </c>
      <c r="AC25" s="202"/>
      <c r="AD25" s="102">
        <f t="shared" ref="AD25" si="24">AC25*D25</f>
        <v>0</v>
      </c>
      <c r="AE25" s="205">
        <f t="shared" ref="AE25" si="25">H25+J25+L25+N25+P25+R25+T25+V25+X25+Z25+AB25+AD25</f>
        <v>0</v>
      </c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T25" s="93"/>
      <c r="AU25" s="93"/>
    </row>
    <row r="26" spans="1:47" s="110" customFormat="1" ht="30" customHeight="1">
      <c r="A26" s="233" t="s">
        <v>28</v>
      </c>
      <c r="B26" s="233"/>
      <c r="C26" s="233"/>
      <c r="D26" s="233"/>
      <c r="E26" s="233"/>
      <c r="F26" s="233"/>
      <c r="G26" s="108"/>
      <c r="H26" s="109">
        <f>SUM(H6:H25)</f>
        <v>10396.1978124</v>
      </c>
      <c r="I26" s="109"/>
      <c r="J26" s="109">
        <f t="shared" ref="J26:AE26" si="26">SUM(J6:J25)</f>
        <v>8816.5982869999989</v>
      </c>
      <c r="K26" s="109"/>
      <c r="L26" s="109">
        <f t="shared" si="26"/>
        <v>12736.7413318</v>
      </c>
      <c r="M26" s="109"/>
      <c r="N26" s="109">
        <f t="shared" si="26"/>
        <v>17268.6060536</v>
      </c>
      <c r="O26" s="109"/>
      <c r="P26" s="109">
        <f t="shared" si="26"/>
        <v>18281.042147799999</v>
      </c>
      <c r="Q26" s="109"/>
      <c r="R26" s="109">
        <f t="shared" si="26"/>
        <v>16264.7177498</v>
      </c>
      <c r="S26" s="109"/>
      <c r="T26" s="109">
        <f t="shared" si="26"/>
        <v>13751.788465000001</v>
      </c>
      <c r="U26" s="109"/>
      <c r="V26" s="109">
        <f t="shared" si="26"/>
        <v>13796.0094102</v>
      </c>
      <c r="W26" s="109"/>
      <c r="X26" s="109">
        <f t="shared" si="26"/>
        <v>13238.417838599999</v>
      </c>
      <c r="Y26" s="109"/>
      <c r="Z26" s="109">
        <f t="shared" si="26"/>
        <v>13127.968959200001</v>
      </c>
      <c r="AA26" s="109"/>
      <c r="AB26" s="109">
        <f t="shared" si="26"/>
        <v>10727.7687398</v>
      </c>
      <c r="AC26" s="109"/>
      <c r="AD26" s="109">
        <f t="shared" si="26"/>
        <v>7389.7810099999997</v>
      </c>
      <c r="AE26" s="109">
        <f t="shared" si="26"/>
        <v>155795.63780520001</v>
      </c>
    </row>
    <row r="27" spans="1:47" ht="24.6">
      <c r="A27" s="111"/>
      <c r="B27" s="112"/>
      <c r="C27" s="112"/>
      <c r="D27" s="112"/>
      <c r="E27" s="112"/>
      <c r="F27" s="112"/>
      <c r="G27" s="113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T27" s="93"/>
      <c r="AU27" s="93"/>
    </row>
    <row r="28" spans="1:47" s="92" customFormat="1" ht="24.6">
      <c r="B28" s="91" t="s">
        <v>89</v>
      </c>
      <c r="C28" s="93" t="s">
        <v>209</v>
      </c>
      <c r="G28" s="115"/>
      <c r="H28" s="116"/>
      <c r="K28" s="117"/>
    </row>
    <row r="29" spans="1:47" ht="24.6">
      <c r="C29" s="93" t="s">
        <v>208</v>
      </c>
      <c r="L29" s="116"/>
      <c r="M29" s="116"/>
      <c r="N29" s="116"/>
      <c r="O29" s="116"/>
      <c r="Q29" s="116"/>
      <c r="R29" s="116"/>
      <c r="S29" s="116"/>
      <c r="T29" s="116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T29" s="93"/>
      <c r="AU29" s="93"/>
    </row>
    <row r="30" spans="1:47" ht="24.6">
      <c r="C30" s="118" t="s">
        <v>210</v>
      </c>
      <c r="L30" s="116"/>
      <c r="M30" s="116"/>
      <c r="N30" s="116"/>
      <c r="O30" s="116"/>
      <c r="Q30" s="116"/>
      <c r="R30" s="116"/>
      <c r="S30" s="116"/>
      <c r="T30" s="116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T30" s="93"/>
      <c r="AU30" s="93"/>
    </row>
    <row r="31" spans="1:47" ht="24.6">
      <c r="C31" s="118" t="s">
        <v>239</v>
      </c>
      <c r="L31" s="116"/>
      <c r="M31" s="116"/>
      <c r="N31" s="116"/>
      <c r="O31" s="116"/>
      <c r="Q31" s="116"/>
      <c r="R31" s="116"/>
      <c r="S31" s="116"/>
      <c r="T31" s="116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T31" s="93"/>
      <c r="AU31" s="93"/>
    </row>
    <row r="32" spans="1:47" ht="24.6">
      <c r="C32" s="118" t="s">
        <v>212</v>
      </c>
      <c r="L32" s="116"/>
      <c r="M32" s="116"/>
      <c r="N32" s="116"/>
      <c r="O32" s="116"/>
      <c r="Q32" s="116"/>
      <c r="R32" s="116"/>
      <c r="S32" s="116"/>
      <c r="T32" s="116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T32" s="93"/>
      <c r="AU32" s="93"/>
    </row>
    <row r="33" spans="1:47" ht="24.6">
      <c r="C33" s="118" t="s">
        <v>213</v>
      </c>
      <c r="L33" s="119"/>
      <c r="M33" s="120"/>
      <c r="N33" s="121"/>
      <c r="O33" s="119"/>
      <c r="Q33" s="119"/>
      <c r="R33" s="120"/>
      <c r="S33" s="121"/>
      <c r="T33" s="119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T33" s="93"/>
      <c r="AU33" s="93"/>
    </row>
    <row r="34" spans="1:47" ht="24.6">
      <c r="C34" s="118" t="s">
        <v>214</v>
      </c>
      <c r="F34" s="242"/>
      <c r="L34" s="119"/>
      <c r="M34" s="120"/>
      <c r="N34" s="121"/>
      <c r="O34" s="119"/>
      <c r="Q34" s="119"/>
      <c r="R34" s="120"/>
      <c r="S34" s="121"/>
      <c r="T34" s="119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T34" s="93"/>
      <c r="AU34" s="93"/>
    </row>
    <row r="35" spans="1:47" ht="24.6">
      <c r="C35" s="93" t="s">
        <v>215</v>
      </c>
      <c r="F35" s="242"/>
      <c r="L35" s="119"/>
      <c r="M35" s="120"/>
      <c r="N35" s="121"/>
      <c r="O35" s="119"/>
      <c r="Q35" s="119"/>
      <c r="R35" s="120"/>
      <c r="S35" s="121"/>
      <c r="T35" s="119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T35" s="93"/>
      <c r="AU35" s="93"/>
    </row>
    <row r="36" spans="1:47" ht="30" customHeight="1">
      <c r="F36" s="242"/>
      <c r="L36" s="119"/>
      <c r="M36" s="120"/>
      <c r="N36" s="121"/>
      <c r="O36" s="119"/>
      <c r="Q36" s="119"/>
      <c r="R36" s="120"/>
      <c r="S36" s="121"/>
      <c r="T36" s="119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T36" s="93"/>
      <c r="AU36" s="93"/>
    </row>
    <row r="37" spans="1:47" ht="24.6">
      <c r="C37" s="122" t="s">
        <v>216</v>
      </c>
      <c r="D37" s="231" t="s">
        <v>217</v>
      </c>
      <c r="E37" s="231"/>
      <c r="F37" s="232" t="s">
        <v>218</v>
      </c>
      <c r="G37" s="232"/>
      <c r="K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T37" s="93"/>
      <c r="AU37" s="93"/>
    </row>
    <row r="38" spans="1:47" ht="24.6">
      <c r="C38" s="123" t="s">
        <v>83</v>
      </c>
      <c r="D38" s="123" t="s">
        <v>255</v>
      </c>
      <c r="E38" s="123" t="s">
        <v>219</v>
      </c>
      <c r="F38" s="123" t="s">
        <v>255</v>
      </c>
      <c r="G38" s="123" t="s">
        <v>219</v>
      </c>
      <c r="K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T38" s="93"/>
      <c r="AU38" s="93"/>
    </row>
    <row r="39" spans="1:47" ht="24.6">
      <c r="C39" s="124" t="s">
        <v>4</v>
      </c>
      <c r="D39" s="125">
        <f>'สรุปการคำนวณ ปีฐาน'!C38</f>
        <v>9.9408860636000007</v>
      </c>
      <c r="E39" s="125">
        <f>(SUM(AE8:AE19))/1000</f>
        <v>9.0408595182000031</v>
      </c>
      <c r="F39" s="212">
        <f>D39*100/$D$42</f>
        <v>6.3077113655691877</v>
      </c>
      <c r="G39" s="212">
        <f>(E39*100)/$E$42</f>
        <v>5.8030248122250345</v>
      </c>
      <c r="K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T39" s="93"/>
      <c r="AU39" s="93"/>
    </row>
    <row r="40" spans="1:47" ht="24.6">
      <c r="C40" s="124" t="s">
        <v>6</v>
      </c>
      <c r="D40" s="125">
        <f>'สรุปการคำนวณ ปีฐาน'!C39</f>
        <v>116.03191397500002</v>
      </c>
      <c r="E40" s="125">
        <f>$AE$20/1000</f>
        <v>116.57574518700001</v>
      </c>
      <c r="F40" s="212">
        <f t="shared" ref="F40:F42" si="27">D40*100/$D$42</f>
        <v>73.624807473530637</v>
      </c>
      <c r="G40" s="212">
        <f>(E40*100)/$E$42</f>
        <v>74.826064984413222</v>
      </c>
      <c r="K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T40" s="93"/>
      <c r="AU40" s="93"/>
    </row>
    <row r="41" spans="1:47" ht="24.6">
      <c r="C41" s="124" t="s">
        <v>9</v>
      </c>
      <c r="D41" s="125">
        <f>'สรุปการคำนวณ ปีฐาน'!C40</f>
        <v>31.626136999999996</v>
      </c>
      <c r="E41" s="125">
        <f>SUM(AE21:AE24)/1000</f>
        <v>30.179033100000002</v>
      </c>
      <c r="F41" s="212">
        <f t="shared" si="27"/>
        <v>20.067481160900179</v>
      </c>
      <c r="G41" s="212">
        <f>(E41*100)/$E$42</f>
        <v>19.370910203361746</v>
      </c>
      <c r="K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T41" s="93"/>
      <c r="AU41" s="93"/>
    </row>
    <row r="42" spans="1:47" ht="24.6">
      <c r="A42" s="127"/>
      <c r="B42" s="128"/>
      <c r="C42" s="124" t="s">
        <v>28</v>
      </c>
      <c r="D42" s="125">
        <f>SUM(D39:D41)</f>
        <v>157.59893703860001</v>
      </c>
      <c r="E42" s="125">
        <f>SUM(E39:E41)</f>
        <v>155.79563780520002</v>
      </c>
      <c r="F42" s="126">
        <f t="shared" si="27"/>
        <v>100</v>
      </c>
      <c r="G42" s="126">
        <f>(E42*100)/$E$42</f>
        <v>100</v>
      </c>
      <c r="K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T42" s="93"/>
      <c r="AU42" s="93"/>
    </row>
    <row r="43" spans="1:47" ht="24.6">
      <c r="A43" s="127"/>
      <c r="B43" s="128"/>
      <c r="C43" s="120"/>
      <c r="E43" s="162"/>
      <c r="K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T43" s="93"/>
      <c r="AU43" s="93"/>
    </row>
    <row r="44" spans="1:47" ht="24.6">
      <c r="A44" s="127"/>
      <c r="B44" s="128"/>
      <c r="C44" s="120"/>
      <c r="F44" s="162"/>
      <c r="K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T44" s="93"/>
      <c r="AU44" s="93"/>
    </row>
    <row r="45" spans="1:47" ht="24.6">
      <c r="K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T45" s="93"/>
      <c r="AU45" s="93"/>
    </row>
    <row r="46" spans="1:47" ht="24.6">
      <c r="K46" s="93"/>
      <c r="AS46" s="95"/>
    </row>
    <row r="47" spans="1:47" ht="24.6">
      <c r="K47" s="93"/>
      <c r="AS47" s="95"/>
    </row>
    <row r="48" spans="1:47" ht="24.6">
      <c r="K48" s="93"/>
      <c r="AS48" s="95"/>
    </row>
    <row r="49" spans="1:47" ht="24.6">
      <c r="K49" s="93"/>
      <c r="AS49" s="95"/>
    </row>
    <row r="50" spans="1:47" ht="24.6">
      <c r="K50" s="93"/>
      <c r="AS50" s="95"/>
    </row>
    <row r="51" spans="1:47" ht="24.6">
      <c r="K51" s="93"/>
      <c r="AS51" s="95"/>
    </row>
    <row r="52" spans="1:47" ht="24.6">
      <c r="K52" s="93"/>
      <c r="AS52" s="95"/>
    </row>
    <row r="53" spans="1:47" ht="24.6">
      <c r="K53" s="93"/>
      <c r="AS53" s="95"/>
    </row>
    <row r="54" spans="1:47" ht="24.6">
      <c r="K54" s="93"/>
      <c r="AS54" s="95"/>
    </row>
    <row r="55" spans="1:47" ht="24.6">
      <c r="K55" s="93"/>
      <c r="AS55" s="95"/>
    </row>
    <row r="56" spans="1:47" ht="24.6">
      <c r="K56" s="93"/>
      <c r="AS56" s="95"/>
    </row>
    <row r="57" spans="1:47" ht="24.6">
      <c r="K57" s="93"/>
      <c r="AS57" s="95"/>
    </row>
    <row r="58" spans="1:47" ht="24.6">
      <c r="C58" s="215" t="s">
        <v>258</v>
      </c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AS58" s="95"/>
    </row>
    <row r="59" spans="1:47" ht="24.6">
      <c r="A59" s="129"/>
      <c r="B59" s="130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T59" s="93"/>
      <c r="AU59" s="93"/>
    </row>
    <row r="60" spans="1:47" ht="26.4">
      <c r="A60" s="131"/>
      <c r="B60" s="132"/>
      <c r="C60" s="133" t="s">
        <v>17</v>
      </c>
      <c r="D60" s="134" t="s">
        <v>18</v>
      </c>
      <c r="E60" s="134" t="s">
        <v>19</v>
      </c>
      <c r="F60" s="134" t="s">
        <v>20</v>
      </c>
      <c r="G60" s="134" t="s">
        <v>21</v>
      </c>
      <c r="H60" s="135" t="s">
        <v>66</v>
      </c>
      <c r="I60" s="134" t="s">
        <v>67</v>
      </c>
      <c r="J60" s="134" t="s">
        <v>23</v>
      </c>
      <c r="K60" s="134" t="s">
        <v>225</v>
      </c>
      <c r="L60" s="134" t="s">
        <v>25</v>
      </c>
      <c r="M60" s="134" t="s">
        <v>26</v>
      </c>
      <c r="N60" s="134" t="s">
        <v>22</v>
      </c>
      <c r="O60" s="134" t="s">
        <v>27</v>
      </c>
      <c r="P60" s="134" t="s">
        <v>28</v>
      </c>
      <c r="Q60" s="134" t="s">
        <v>226</v>
      </c>
      <c r="Y60" s="92"/>
      <c r="Z60" s="92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T60" s="93"/>
      <c r="AU60" s="93"/>
    </row>
    <row r="61" spans="1:47" ht="24.6">
      <c r="A61" s="131"/>
      <c r="B61" s="132"/>
      <c r="C61" s="136" t="s">
        <v>220</v>
      </c>
      <c r="D61" s="137">
        <f>H8</f>
        <v>0</v>
      </c>
      <c r="E61" s="138">
        <f>J8</f>
        <v>0</v>
      </c>
      <c r="F61" s="138">
        <f>L8</f>
        <v>0</v>
      </c>
      <c r="G61" s="138">
        <f>N8</f>
        <v>0</v>
      </c>
      <c r="H61" s="138">
        <f>P8</f>
        <v>0</v>
      </c>
      <c r="I61" s="138">
        <f>R8</f>
        <v>0</v>
      </c>
      <c r="J61" s="138">
        <f>T8</f>
        <v>0</v>
      </c>
      <c r="K61" s="138">
        <f>V8</f>
        <v>0</v>
      </c>
      <c r="L61" s="138">
        <f>X8</f>
        <v>0</v>
      </c>
      <c r="M61" s="138">
        <f>Z8</f>
        <v>0</v>
      </c>
      <c r="N61" s="138">
        <f>AB8</f>
        <v>0</v>
      </c>
      <c r="O61" s="138">
        <f>AD8</f>
        <v>0</v>
      </c>
      <c r="P61" s="138">
        <f t="shared" ref="P61:P80" si="28">SUM(D61:O61)</f>
        <v>0</v>
      </c>
      <c r="Q61" s="138">
        <f t="shared" ref="Q61:Q80" si="29">AVERAGE(D61:O61)</f>
        <v>0</v>
      </c>
      <c r="Y61" s="92"/>
      <c r="Z61" s="92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T61" s="93"/>
      <c r="AU61" s="93"/>
    </row>
    <row r="62" spans="1:47" ht="24.6">
      <c r="A62" s="131"/>
      <c r="B62" s="132"/>
      <c r="C62" s="136" t="s">
        <v>221</v>
      </c>
      <c r="D62" s="137">
        <f>H9</f>
        <v>0</v>
      </c>
      <c r="E62" s="138">
        <f>J9</f>
        <v>0</v>
      </c>
      <c r="F62" s="138">
        <f>L9</f>
        <v>0</v>
      </c>
      <c r="G62" s="138">
        <f>N9</f>
        <v>0</v>
      </c>
      <c r="H62" s="138">
        <f>P9</f>
        <v>0</v>
      </c>
      <c r="I62" s="138">
        <f>R9</f>
        <v>0</v>
      </c>
      <c r="J62" s="138">
        <f>T9</f>
        <v>0</v>
      </c>
      <c r="K62" s="138">
        <f>V9</f>
        <v>0</v>
      </c>
      <c r="L62" s="138">
        <f>X9</f>
        <v>0</v>
      </c>
      <c r="M62" s="138">
        <f>Z9</f>
        <v>0</v>
      </c>
      <c r="N62" s="138">
        <f>AB9</f>
        <v>0</v>
      </c>
      <c r="O62" s="138">
        <f>AD9</f>
        <v>0</v>
      </c>
      <c r="P62" s="138">
        <f t="shared" si="28"/>
        <v>0</v>
      </c>
      <c r="Q62" s="138">
        <f t="shared" si="29"/>
        <v>0</v>
      </c>
      <c r="Y62" s="92"/>
      <c r="Z62" s="92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T62" s="93"/>
      <c r="AU62" s="93"/>
    </row>
    <row r="63" spans="1:47" ht="24.6">
      <c r="A63" s="131"/>
      <c r="B63" s="132"/>
      <c r="C63" s="136" t="s">
        <v>227</v>
      </c>
      <c r="D63" s="138">
        <f t="shared" ref="D63:D76" si="30">H12</f>
        <v>1152.0468378</v>
      </c>
      <c r="E63" s="138">
        <f t="shared" ref="E63:E76" si="31">J12</f>
        <v>452.79919139999998</v>
      </c>
      <c r="F63" s="138">
        <f t="shared" ref="F63:F76" si="32">L12</f>
        <v>416.04500480000002</v>
      </c>
      <c r="G63" s="138">
        <f t="shared" ref="G63:G76" si="33">N12</f>
        <v>331.03433340000004</v>
      </c>
      <c r="H63" s="138">
        <f t="shared" ref="H63:H76" si="34">P12</f>
        <v>750.2091034</v>
      </c>
      <c r="I63" s="138">
        <f t="shared" ref="I63:I76" si="35">R12</f>
        <v>592.02715260000002</v>
      </c>
      <c r="J63" s="138">
        <f t="shared" ref="J63:J76" si="36">T12</f>
        <v>559.63874180000005</v>
      </c>
      <c r="K63" s="138">
        <f t="shared" ref="K63:K76" si="37">V12</f>
        <v>412.67680740000003</v>
      </c>
      <c r="L63" s="138">
        <f t="shared" ref="L63:L76" si="38">X12</f>
        <v>217.2117342</v>
      </c>
      <c r="M63" s="138">
        <f t="shared" ref="M63:M76" si="39">Z12</f>
        <v>632.44552140000008</v>
      </c>
      <c r="N63" s="138">
        <f t="shared" ref="N63:N76" si="40">AB12</f>
        <v>870.74069140000006</v>
      </c>
      <c r="O63" s="138">
        <f t="shared" ref="O63:O76" si="41">AD12</f>
        <v>285.44445239999999</v>
      </c>
      <c r="P63" s="138">
        <f t="shared" si="28"/>
        <v>6672.3195720000012</v>
      </c>
      <c r="Q63" s="138">
        <f t="shared" si="29"/>
        <v>556.02663100000007</v>
      </c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T63" s="93"/>
      <c r="AU63" s="93"/>
    </row>
    <row r="64" spans="1:47" ht="24.6">
      <c r="A64" s="131"/>
      <c r="B64" s="132"/>
      <c r="C64" s="136" t="s">
        <v>228</v>
      </c>
      <c r="D64" s="138">
        <f t="shared" si="30"/>
        <v>83.3818196</v>
      </c>
      <c r="E64" s="138">
        <f t="shared" si="31"/>
        <v>111.0943946</v>
      </c>
      <c r="F64" s="138">
        <f t="shared" si="32"/>
        <v>154.18268999999998</v>
      </c>
      <c r="G64" s="138">
        <f t="shared" si="33"/>
        <v>171.36560619999997</v>
      </c>
      <c r="H64" s="138">
        <f t="shared" si="34"/>
        <v>165.21397439999998</v>
      </c>
      <c r="I64" s="138">
        <f t="shared" si="35"/>
        <v>191.03873519999996</v>
      </c>
      <c r="J64" s="138">
        <f t="shared" si="36"/>
        <v>62.206053199999992</v>
      </c>
      <c r="K64" s="138">
        <f t="shared" si="37"/>
        <v>155.59799079999999</v>
      </c>
      <c r="L64" s="138">
        <f t="shared" si="38"/>
        <v>117.8618614</v>
      </c>
      <c r="M64" s="138">
        <f t="shared" si="39"/>
        <v>166.97414279999998</v>
      </c>
      <c r="N64" s="138">
        <f t="shared" si="40"/>
        <v>84.505998399999982</v>
      </c>
      <c r="O64" s="138">
        <f t="shared" si="41"/>
        <v>84.053639599999997</v>
      </c>
      <c r="P64" s="138">
        <f t="shared" si="28"/>
        <v>1547.4769061999998</v>
      </c>
      <c r="Q64" s="138">
        <f t="shared" si="29"/>
        <v>128.95640884999997</v>
      </c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T64" s="93"/>
      <c r="AU64" s="93"/>
    </row>
    <row r="65" spans="1:47" ht="30" customHeight="1">
      <c r="A65" s="131"/>
      <c r="B65" s="132"/>
      <c r="C65" s="136" t="s">
        <v>229</v>
      </c>
      <c r="D65" s="138">
        <f t="shared" si="30"/>
        <v>0</v>
      </c>
      <c r="E65" s="138">
        <f t="shared" si="31"/>
        <v>0</v>
      </c>
      <c r="F65" s="138">
        <f t="shared" si="32"/>
        <v>0</v>
      </c>
      <c r="G65" s="138">
        <f t="shared" si="33"/>
        <v>0</v>
      </c>
      <c r="H65" s="138">
        <f t="shared" si="34"/>
        <v>0</v>
      </c>
      <c r="I65" s="138">
        <f t="shared" si="35"/>
        <v>0</v>
      </c>
      <c r="J65" s="138">
        <f t="shared" si="36"/>
        <v>0</v>
      </c>
      <c r="K65" s="138">
        <f t="shared" si="37"/>
        <v>0</v>
      </c>
      <c r="L65" s="138">
        <f t="shared" si="38"/>
        <v>0</v>
      </c>
      <c r="M65" s="138">
        <f t="shared" si="39"/>
        <v>0</v>
      </c>
      <c r="N65" s="138">
        <f t="shared" si="40"/>
        <v>0</v>
      </c>
      <c r="O65" s="138">
        <f t="shared" si="41"/>
        <v>0</v>
      </c>
      <c r="P65" s="138">
        <f t="shared" si="28"/>
        <v>0</v>
      </c>
      <c r="Q65" s="138">
        <f t="shared" si="29"/>
        <v>0</v>
      </c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T65" s="93"/>
      <c r="AU65" s="93"/>
    </row>
    <row r="66" spans="1:47" ht="30" customHeight="1">
      <c r="A66" s="131"/>
      <c r="B66" s="132"/>
      <c r="C66" s="136" t="s">
        <v>222</v>
      </c>
      <c r="D66" s="138">
        <f t="shared" si="30"/>
        <v>0</v>
      </c>
      <c r="E66" s="138">
        <f t="shared" si="31"/>
        <v>0</v>
      </c>
      <c r="F66" s="138">
        <f t="shared" si="32"/>
        <v>0</v>
      </c>
      <c r="G66" s="138">
        <f t="shared" si="33"/>
        <v>0</v>
      </c>
      <c r="H66" s="138">
        <f t="shared" si="34"/>
        <v>0</v>
      </c>
      <c r="I66" s="138">
        <f t="shared" si="35"/>
        <v>0</v>
      </c>
      <c r="J66" s="138">
        <f t="shared" si="36"/>
        <v>0</v>
      </c>
      <c r="K66" s="138">
        <f t="shared" si="37"/>
        <v>0</v>
      </c>
      <c r="L66" s="138">
        <f t="shared" si="38"/>
        <v>0</v>
      </c>
      <c r="M66" s="138">
        <f t="shared" si="39"/>
        <v>0</v>
      </c>
      <c r="N66" s="138">
        <f t="shared" si="40"/>
        <v>0</v>
      </c>
      <c r="O66" s="138">
        <f t="shared" si="41"/>
        <v>0</v>
      </c>
      <c r="P66" s="138">
        <f t="shared" si="28"/>
        <v>0</v>
      </c>
      <c r="Q66" s="138">
        <f t="shared" si="29"/>
        <v>0</v>
      </c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T66" s="93"/>
      <c r="AU66" s="93"/>
    </row>
    <row r="67" spans="1:47" ht="30" customHeight="1">
      <c r="A67" s="131"/>
      <c r="B67" s="132"/>
      <c r="C67" s="136" t="s">
        <v>232</v>
      </c>
      <c r="D67" s="138">
        <f t="shared" si="30"/>
        <v>0</v>
      </c>
      <c r="E67" s="138">
        <f t="shared" si="31"/>
        <v>0</v>
      </c>
      <c r="F67" s="138">
        <f t="shared" si="32"/>
        <v>0</v>
      </c>
      <c r="G67" s="138">
        <f t="shared" si="33"/>
        <v>0</v>
      </c>
      <c r="H67" s="138">
        <f t="shared" si="34"/>
        <v>0</v>
      </c>
      <c r="I67" s="138">
        <f t="shared" si="35"/>
        <v>0</v>
      </c>
      <c r="J67" s="138">
        <f t="shared" si="36"/>
        <v>0</v>
      </c>
      <c r="K67" s="138">
        <f t="shared" si="37"/>
        <v>0</v>
      </c>
      <c r="L67" s="138">
        <f t="shared" si="38"/>
        <v>0</v>
      </c>
      <c r="M67" s="138">
        <f t="shared" si="39"/>
        <v>0</v>
      </c>
      <c r="N67" s="138">
        <f t="shared" si="40"/>
        <v>0</v>
      </c>
      <c r="O67" s="138">
        <f t="shared" si="41"/>
        <v>0</v>
      </c>
      <c r="P67" s="138">
        <f t="shared" si="28"/>
        <v>0</v>
      </c>
      <c r="Q67" s="138">
        <f t="shared" si="29"/>
        <v>0</v>
      </c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T67" s="93"/>
      <c r="AU67" s="93"/>
    </row>
    <row r="68" spans="1:47" ht="24.6">
      <c r="A68" s="131"/>
      <c r="B68" s="132"/>
      <c r="C68" s="136" t="s">
        <v>231</v>
      </c>
      <c r="D68" s="138">
        <f t="shared" si="30"/>
        <v>79.309440000000009</v>
      </c>
      <c r="E68" s="138">
        <f t="shared" si="31"/>
        <v>81.580800000000011</v>
      </c>
      <c r="F68" s="138">
        <f t="shared" si="32"/>
        <v>71.097600000000014</v>
      </c>
      <c r="G68" s="138">
        <f t="shared" si="33"/>
        <v>73.919999999999987</v>
      </c>
      <c r="H68" s="138">
        <f t="shared" si="34"/>
        <v>67.065600000000018</v>
      </c>
      <c r="I68" s="138">
        <f t="shared" si="35"/>
        <v>59.270400000000002</v>
      </c>
      <c r="J68" s="138">
        <f t="shared" si="36"/>
        <v>64.512</v>
      </c>
      <c r="K68" s="138">
        <f t="shared" si="37"/>
        <v>65.721600000000009</v>
      </c>
      <c r="L68" s="138">
        <f t="shared" si="38"/>
        <v>76.204800000000006</v>
      </c>
      <c r="M68" s="138">
        <f t="shared" si="39"/>
        <v>59.673600000000008</v>
      </c>
      <c r="N68" s="138">
        <f t="shared" si="40"/>
        <v>64.915200000000013</v>
      </c>
      <c r="O68" s="138">
        <f t="shared" si="41"/>
        <v>57.792000000000002</v>
      </c>
      <c r="P68" s="138">
        <f t="shared" si="28"/>
        <v>821.06304</v>
      </c>
      <c r="Q68" s="138">
        <f t="shared" si="29"/>
        <v>68.42192</v>
      </c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T68" s="93"/>
      <c r="AU68" s="93"/>
    </row>
    <row r="69" spans="1:47" ht="30" customHeight="1">
      <c r="A69" s="131"/>
      <c r="B69" s="132"/>
      <c r="C69" s="136" t="s">
        <v>223</v>
      </c>
      <c r="D69" s="138">
        <f t="shared" si="30"/>
        <v>0</v>
      </c>
      <c r="E69" s="138">
        <f t="shared" si="31"/>
        <v>0</v>
      </c>
      <c r="F69" s="138">
        <f t="shared" si="32"/>
        <v>0</v>
      </c>
      <c r="G69" s="138">
        <f t="shared" si="33"/>
        <v>0</v>
      </c>
      <c r="H69" s="138">
        <f t="shared" si="34"/>
        <v>0</v>
      </c>
      <c r="I69" s="138">
        <f t="shared" si="35"/>
        <v>0</v>
      </c>
      <c r="J69" s="138">
        <f t="shared" si="36"/>
        <v>0</v>
      </c>
      <c r="K69" s="138">
        <f t="shared" si="37"/>
        <v>0</v>
      </c>
      <c r="L69" s="138">
        <f t="shared" si="38"/>
        <v>0</v>
      </c>
      <c r="M69" s="138">
        <f t="shared" si="39"/>
        <v>0</v>
      </c>
      <c r="N69" s="138">
        <f t="shared" si="40"/>
        <v>0</v>
      </c>
      <c r="O69" s="138">
        <f t="shared" si="41"/>
        <v>0</v>
      </c>
      <c r="P69" s="138">
        <f t="shared" si="28"/>
        <v>0</v>
      </c>
      <c r="Q69" s="138">
        <f t="shared" si="29"/>
        <v>0</v>
      </c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T69" s="93"/>
      <c r="AU69" s="93"/>
    </row>
    <row r="70" spans="1:47" ht="30" customHeight="1">
      <c r="A70" s="131"/>
      <c r="B70" s="132"/>
      <c r="C70" s="136" t="s">
        <v>224</v>
      </c>
      <c r="D70" s="138">
        <f t="shared" si="30"/>
        <v>0</v>
      </c>
      <c r="E70" s="138">
        <f t="shared" si="31"/>
        <v>0</v>
      </c>
      <c r="F70" s="138">
        <f t="shared" si="32"/>
        <v>0</v>
      </c>
      <c r="G70" s="138">
        <f t="shared" si="33"/>
        <v>0</v>
      </c>
      <c r="H70" s="138">
        <f t="shared" si="34"/>
        <v>0</v>
      </c>
      <c r="I70" s="138">
        <f t="shared" si="35"/>
        <v>0</v>
      </c>
      <c r="J70" s="138">
        <f t="shared" si="36"/>
        <v>0</v>
      </c>
      <c r="K70" s="138">
        <f t="shared" si="37"/>
        <v>0</v>
      </c>
      <c r="L70" s="138">
        <f t="shared" si="38"/>
        <v>0</v>
      </c>
      <c r="M70" s="138">
        <f t="shared" si="39"/>
        <v>0</v>
      </c>
      <c r="N70" s="138">
        <f t="shared" si="40"/>
        <v>0</v>
      </c>
      <c r="O70" s="138">
        <f t="shared" si="41"/>
        <v>0</v>
      </c>
      <c r="P70" s="138">
        <f t="shared" si="28"/>
        <v>0</v>
      </c>
      <c r="Q70" s="138">
        <f t="shared" si="29"/>
        <v>0</v>
      </c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T70" s="93"/>
      <c r="AU70" s="93"/>
    </row>
    <row r="71" spans="1:47" ht="30" customHeight="1">
      <c r="A71" s="131"/>
      <c r="B71" s="132"/>
      <c r="C71" s="136" t="s">
        <v>7</v>
      </c>
      <c r="D71" s="138">
        <f t="shared" si="30"/>
        <v>5840.7566150000002</v>
      </c>
      <c r="E71" s="138">
        <f t="shared" si="31"/>
        <v>5734.3479010000001</v>
      </c>
      <c r="F71" s="138">
        <f t="shared" si="32"/>
        <v>9527.9090369999994</v>
      </c>
      <c r="G71" s="138">
        <f t="shared" si="33"/>
        <v>14531.523114000001</v>
      </c>
      <c r="H71" s="138">
        <f t="shared" si="34"/>
        <v>14589.731470000001</v>
      </c>
      <c r="I71" s="138">
        <f t="shared" si="35"/>
        <v>12615.166461999999</v>
      </c>
      <c r="J71" s="138">
        <f t="shared" si="36"/>
        <v>10494.550670000001</v>
      </c>
      <c r="K71" s="138">
        <f t="shared" si="37"/>
        <v>10912.757011999998</v>
      </c>
      <c r="L71" s="138">
        <f t="shared" si="38"/>
        <v>10030.778442999999</v>
      </c>
      <c r="M71" s="138">
        <f t="shared" si="39"/>
        <v>9894.5456950000007</v>
      </c>
      <c r="N71" s="138">
        <f t="shared" si="40"/>
        <v>7379.2738500000005</v>
      </c>
      <c r="O71" s="138">
        <f t="shared" si="41"/>
        <v>5024.4049180000002</v>
      </c>
      <c r="P71" s="138">
        <f t="shared" si="28"/>
        <v>116575.74518700001</v>
      </c>
      <c r="Q71" s="138">
        <f t="shared" si="29"/>
        <v>9714.6454322500012</v>
      </c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T71" s="93"/>
      <c r="AU71" s="93"/>
    </row>
    <row r="72" spans="1:47" ht="30" customHeight="1">
      <c r="A72" s="131"/>
      <c r="B72" s="132"/>
      <c r="C72" s="136" t="s">
        <v>40</v>
      </c>
      <c r="D72" s="138">
        <f t="shared" si="30"/>
        <v>1497.675</v>
      </c>
      <c r="E72" s="138">
        <f t="shared" si="31"/>
        <v>814.52499999999998</v>
      </c>
      <c r="F72" s="138">
        <f t="shared" si="32"/>
        <v>1019.4699999999999</v>
      </c>
      <c r="G72" s="138">
        <f t="shared" si="33"/>
        <v>856.56499999999994</v>
      </c>
      <c r="H72" s="138">
        <f t="shared" si="34"/>
        <v>551.77499999999998</v>
      </c>
      <c r="I72" s="138">
        <f t="shared" si="35"/>
        <v>1208.6499999999999</v>
      </c>
      <c r="J72" s="138">
        <f t="shared" si="36"/>
        <v>751.46499999999992</v>
      </c>
      <c r="K72" s="138">
        <f t="shared" si="37"/>
        <v>740.95499999999993</v>
      </c>
      <c r="L72" s="138">
        <f t="shared" si="38"/>
        <v>1187.6299999999999</v>
      </c>
      <c r="M72" s="138">
        <f t="shared" si="39"/>
        <v>725.18999999999994</v>
      </c>
      <c r="N72" s="138">
        <f t="shared" si="40"/>
        <v>683.15</v>
      </c>
      <c r="O72" s="138">
        <f t="shared" si="41"/>
        <v>630.59999999999991</v>
      </c>
      <c r="P72" s="138">
        <f t="shared" si="28"/>
        <v>10667.65</v>
      </c>
      <c r="Q72" s="138">
        <f t="shared" si="29"/>
        <v>888.9708333333333</v>
      </c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T72" s="93"/>
      <c r="AU72" s="93"/>
    </row>
    <row r="73" spans="1:47" ht="30" customHeight="1">
      <c r="A73" s="131"/>
      <c r="B73" s="132"/>
      <c r="C73" s="136" t="s">
        <v>72</v>
      </c>
      <c r="D73" s="138">
        <f t="shared" si="30"/>
        <v>0</v>
      </c>
      <c r="E73" s="138">
        <f t="shared" si="31"/>
        <v>0</v>
      </c>
      <c r="F73" s="138">
        <f t="shared" si="32"/>
        <v>0</v>
      </c>
      <c r="G73" s="138">
        <f t="shared" si="33"/>
        <v>0</v>
      </c>
      <c r="H73" s="138">
        <f t="shared" si="34"/>
        <v>0</v>
      </c>
      <c r="I73" s="138">
        <f t="shared" si="35"/>
        <v>0</v>
      </c>
      <c r="J73" s="138">
        <f t="shared" si="36"/>
        <v>0</v>
      </c>
      <c r="K73" s="138">
        <f t="shared" si="37"/>
        <v>0</v>
      </c>
      <c r="L73" s="138">
        <f t="shared" si="38"/>
        <v>0</v>
      </c>
      <c r="M73" s="138">
        <f t="shared" si="39"/>
        <v>0</v>
      </c>
      <c r="N73" s="138">
        <f t="shared" si="40"/>
        <v>0</v>
      </c>
      <c r="O73" s="138">
        <f t="shared" si="41"/>
        <v>0</v>
      </c>
      <c r="P73" s="138">
        <f t="shared" si="28"/>
        <v>0</v>
      </c>
      <c r="Q73" s="138">
        <f t="shared" si="29"/>
        <v>0</v>
      </c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T73" s="93"/>
      <c r="AU73" s="93"/>
    </row>
    <row r="74" spans="1:47" ht="30" customHeight="1">
      <c r="A74" s="131"/>
      <c r="B74" s="132"/>
      <c r="C74" s="136" t="s">
        <v>73</v>
      </c>
      <c r="D74" s="138">
        <f t="shared" si="30"/>
        <v>319.24410000000006</v>
      </c>
      <c r="E74" s="138">
        <f t="shared" si="31"/>
        <v>328.387</v>
      </c>
      <c r="F74" s="138">
        <f t="shared" si="32"/>
        <v>286.18900000000002</v>
      </c>
      <c r="G74" s="138">
        <f t="shared" si="33"/>
        <v>297.55</v>
      </c>
      <c r="H74" s="138">
        <f t="shared" si="34"/>
        <v>269.959</v>
      </c>
      <c r="I74" s="138">
        <f t="shared" si="35"/>
        <v>238.58100000000002</v>
      </c>
      <c r="J74" s="138">
        <f t="shared" si="36"/>
        <v>259.68</v>
      </c>
      <c r="K74" s="138">
        <f t="shared" si="37"/>
        <v>264.54900000000004</v>
      </c>
      <c r="L74" s="138">
        <f t="shared" si="38"/>
        <v>306.74700000000001</v>
      </c>
      <c r="M74" s="138">
        <f t="shared" si="39"/>
        <v>240.20400000000001</v>
      </c>
      <c r="N74" s="138">
        <f t="shared" si="40"/>
        <v>261.303</v>
      </c>
      <c r="O74" s="138">
        <f t="shared" si="41"/>
        <v>232.63000000000002</v>
      </c>
      <c r="P74" s="138">
        <f t="shared" si="28"/>
        <v>3305.0231000000003</v>
      </c>
      <c r="Q74" s="138">
        <f t="shared" si="29"/>
        <v>275.41859166666671</v>
      </c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T74" s="93"/>
      <c r="AU74" s="93"/>
    </row>
    <row r="75" spans="1:47" ht="24.6">
      <c r="A75" s="131"/>
      <c r="B75" s="132"/>
      <c r="C75" s="139" t="s">
        <v>29</v>
      </c>
      <c r="D75" s="138">
        <f t="shared" si="30"/>
        <v>1423.7840000000001</v>
      </c>
      <c r="E75" s="138">
        <f t="shared" si="31"/>
        <v>1293.864</v>
      </c>
      <c r="F75" s="138">
        <f t="shared" si="32"/>
        <v>1261.848</v>
      </c>
      <c r="G75" s="138">
        <f t="shared" si="33"/>
        <v>1006.6479999999999</v>
      </c>
      <c r="H75" s="138">
        <f t="shared" si="34"/>
        <v>1887.0879999999997</v>
      </c>
      <c r="I75" s="138">
        <f t="shared" si="35"/>
        <v>1359.9839999999999</v>
      </c>
      <c r="J75" s="138">
        <f t="shared" si="36"/>
        <v>1559.7359999999999</v>
      </c>
      <c r="K75" s="138">
        <f t="shared" si="37"/>
        <v>1243.752</v>
      </c>
      <c r="L75" s="138">
        <f t="shared" si="38"/>
        <v>1301.9839999999999</v>
      </c>
      <c r="M75" s="138">
        <f t="shared" si="39"/>
        <v>1408.9359999999997</v>
      </c>
      <c r="N75" s="138">
        <f t="shared" si="40"/>
        <v>1383.8799999999999</v>
      </c>
      <c r="O75" s="138">
        <f t="shared" si="41"/>
        <v>1074.856</v>
      </c>
      <c r="P75" s="138">
        <f t="shared" si="28"/>
        <v>16206.36</v>
      </c>
      <c r="Q75" s="138">
        <f t="shared" si="29"/>
        <v>1350.53</v>
      </c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T75" s="93"/>
      <c r="AU75" s="93"/>
    </row>
    <row r="76" spans="1:47" ht="24.6">
      <c r="A76" s="129"/>
      <c r="B76" s="140"/>
      <c r="C76" s="141" t="s">
        <v>99</v>
      </c>
      <c r="D76" s="138">
        <f t="shared" si="30"/>
        <v>0</v>
      </c>
      <c r="E76" s="138">
        <f t="shared" si="31"/>
        <v>0</v>
      </c>
      <c r="F76" s="138">
        <f t="shared" si="32"/>
        <v>0</v>
      </c>
      <c r="G76" s="138">
        <f t="shared" si="33"/>
        <v>0</v>
      </c>
      <c r="H76" s="138">
        <f t="shared" si="34"/>
        <v>0</v>
      </c>
      <c r="I76" s="138">
        <f t="shared" si="35"/>
        <v>0</v>
      </c>
      <c r="J76" s="138">
        <f t="shared" si="36"/>
        <v>0</v>
      </c>
      <c r="K76" s="138">
        <f t="shared" si="37"/>
        <v>0</v>
      </c>
      <c r="L76" s="138">
        <f t="shared" si="38"/>
        <v>0</v>
      </c>
      <c r="M76" s="142">
        <f t="shared" si="39"/>
        <v>0</v>
      </c>
      <c r="N76" s="138">
        <f t="shared" si="40"/>
        <v>0</v>
      </c>
      <c r="O76" s="138">
        <f t="shared" si="41"/>
        <v>0</v>
      </c>
      <c r="P76" s="138">
        <f t="shared" si="28"/>
        <v>0</v>
      </c>
      <c r="Q76" s="138">
        <f t="shared" si="29"/>
        <v>0</v>
      </c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T76" s="93"/>
      <c r="AU76" s="93"/>
    </row>
    <row r="77" spans="1:47" ht="24.6">
      <c r="C77" s="143" t="s">
        <v>230</v>
      </c>
      <c r="D77" s="144">
        <f>[6]ไฟฟ้า!$H$5</f>
        <v>1998</v>
      </c>
      <c r="E77" s="144">
        <f>[6]ไฟฟ้า!$H$6</f>
        <v>2244</v>
      </c>
      <c r="F77" s="144">
        <f>[6]ไฟฟ้า!$H$7</f>
        <v>2220</v>
      </c>
      <c r="G77" s="144">
        <f>[6]ไฟฟ้า!$H$8</f>
        <v>1764</v>
      </c>
      <c r="H77" s="144">
        <f>[6]ไฟฟ้า!$H$9</f>
        <v>2100</v>
      </c>
      <c r="I77" s="144">
        <f>[6]ไฟฟ้า!$H$10</f>
        <v>2058</v>
      </c>
      <c r="J77" s="144">
        <f>[6]ไฟฟ้า!$H$11</f>
        <v>2124</v>
      </c>
      <c r="K77" s="144">
        <f>[6]ไฟฟ้า!$H$12</f>
        <v>2454</v>
      </c>
      <c r="L77" s="144">
        <f>[6]ไฟฟ้า!$H$13</f>
        <v>1716</v>
      </c>
      <c r="M77" s="144">
        <f>[6]ไฟฟ้า!$H$14</f>
        <v>1422</v>
      </c>
      <c r="N77" s="144">
        <f>[6]ไฟฟ้า!$H$15</f>
        <v>1234</v>
      </c>
      <c r="O77" s="144">
        <f>[6]ไฟฟ้า!$H$16</f>
        <v>1436</v>
      </c>
      <c r="P77" s="144">
        <f t="shared" si="28"/>
        <v>22770</v>
      </c>
      <c r="Q77" s="144">
        <f t="shared" si="29"/>
        <v>1897.5</v>
      </c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T77" s="93"/>
      <c r="AU77" s="93"/>
    </row>
    <row r="78" spans="1:47" ht="24.6">
      <c r="C78" s="143" t="s">
        <v>261</v>
      </c>
      <c r="D78" s="144">
        <f>[6]ไฟฟ้า!$B$5</f>
        <v>1980</v>
      </c>
      <c r="E78" s="144">
        <f>[6]ไฟฟ้า!$B$6</f>
        <v>1662</v>
      </c>
      <c r="F78" s="144">
        <f>[6]ไฟฟ้า!$B$7</f>
        <v>1680</v>
      </c>
      <c r="G78" s="144">
        <f>[6]ไฟฟ้า!$B$8</f>
        <v>1326</v>
      </c>
      <c r="H78" s="144">
        <f>[6]ไฟฟ้า!$B$9</f>
        <v>1554</v>
      </c>
      <c r="I78" s="144">
        <f>[6]ไฟฟ้า!$B$10</f>
        <v>2190</v>
      </c>
      <c r="J78" s="144">
        <f>[6]ไฟฟ้า!$B$11</f>
        <v>1926</v>
      </c>
      <c r="K78" s="144">
        <f>[6]ไฟฟ้า!$B$12</f>
        <v>2088</v>
      </c>
      <c r="L78" s="144">
        <f>[6]ไฟฟ้า!$B$13</f>
        <v>1716</v>
      </c>
      <c r="M78" s="144">
        <f>[6]ไฟฟ้า!$B$14</f>
        <v>1686</v>
      </c>
      <c r="N78" s="144">
        <f>[6]ไฟฟ้า!$B$15</f>
        <v>1932</v>
      </c>
      <c r="O78" s="144">
        <f>[6]ไฟฟ้า!$B$16</f>
        <v>2070</v>
      </c>
      <c r="P78" s="144">
        <f t="shared" ref="P78" si="42">SUM(D78:O78)</f>
        <v>21810</v>
      </c>
      <c r="Q78" s="144">
        <f t="shared" ref="Q78" si="43">AVERAGE(D78:O78)</f>
        <v>1817.5</v>
      </c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T78" s="93"/>
      <c r="AU78" s="93"/>
    </row>
    <row r="79" spans="1:47" ht="24.6">
      <c r="C79" s="143" t="s">
        <v>233</v>
      </c>
      <c r="D79" s="144">
        <f>SUM(D61:D76)</f>
        <v>10396.1978124</v>
      </c>
      <c r="E79" s="144">
        <f t="shared" ref="E79:H79" si="44">SUM(E61:E76)</f>
        <v>8816.5982869999989</v>
      </c>
      <c r="F79" s="144">
        <f t="shared" si="44"/>
        <v>12736.7413318</v>
      </c>
      <c r="G79" s="144">
        <f t="shared" si="44"/>
        <v>17268.6060536</v>
      </c>
      <c r="H79" s="144">
        <f t="shared" si="44"/>
        <v>18281.042147799999</v>
      </c>
      <c r="I79" s="144">
        <f t="shared" ref="I79:O79" si="45">SUM(I61:I76)</f>
        <v>16264.7177498</v>
      </c>
      <c r="J79" s="144">
        <f t="shared" si="45"/>
        <v>13751.788465000001</v>
      </c>
      <c r="K79" s="144">
        <f t="shared" si="45"/>
        <v>13796.0094102</v>
      </c>
      <c r="L79" s="144">
        <f t="shared" si="45"/>
        <v>13238.417838599999</v>
      </c>
      <c r="M79" s="144">
        <f t="shared" si="45"/>
        <v>13127.968959200001</v>
      </c>
      <c r="N79" s="144">
        <f t="shared" si="45"/>
        <v>10727.7687398</v>
      </c>
      <c r="O79" s="144">
        <f t="shared" si="45"/>
        <v>7389.7810099999997</v>
      </c>
      <c r="P79" s="144">
        <f t="shared" si="28"/>
        <v>155795.63780520001</v>
      </c>
      <c r="Q79" s="144">
        <f t="shared" si="29"/>
        <v>12982.9698171</v>
      </c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T79" s="93"/>
      <c r="AU79" s="93"/>
    </row>
    <row r="80" spans="1:47" ht="30" customHeight="1">
      <c r="C80" s="143" t="s">
        <v>256</v>
      </c>
      <c r="D80" s="144">
        <f>'สรุปการคำนวณ ปีฐาน'!$G$26</f>
        <v>10250.282565</v>
      </c>
      <c r="E80" s="144">
        <f>'สรุปการคำนวณ ปีฐาน'!$I$26</f>
        <v>9097.720256999999</v>
      </c>
      <c r="F80" s="144">
        <f>'สรุปการคำนวณ ปีฐาน'!$K$26</f>
        <v>10837.786584199999</v>
      </c>
      <c r="G80" s="144">
        <f>'สรุปการคำนวณ ปีฐาน'!$M$26</f>
        <v>13736.666715400001</v>
      </c>
      <c r="H80" s="144">
        <f>'สรุปการคำนวณ ปีฐาน'!$O$26</f>
        <v>16517.027660399999</v>
      </c>
      <c r="I80" s="144">
        <f>'สรุปการคำนวณ ปีฐาน'!$Q$26</f>
        <v>15562.069934800002</v>
      </c>
      <c r="J80" s="144">
        <f>'สรุปการคำนวณ ปีฐาน'!$S$26</f>
        <v>16515.221259599999</v>
      </c>
      <c r="K80" s="144">
        <f>'สรุปการคำนวณ ปีฐาน'!$U$26</f>
        <v>14088.4163816</v>
      </c>
      <c r="L80" s="144">
        <f>'สรุปการคำนวณ ปีฐาน'!$W$26</f>
        <v>13884.300318199999</v>
      </c>
      <c r="M80" s="144">
        <f>'สรุปการคำนวณ ปีฐาน'!$Y$26</f>
        <v>14052.918623200001</v>
      </c>
      <c r="N80" s="144">
        <f>'สรุปการคำนวณ ปีฐาน'!$AA$26</f>
        <v>13111.335186599999</v>
      </c>
      <c r="O80" s="146">
        <f>'สรุปการคำนวณ ปีฐาน'!$AC$26</f>
        <v>9945.1915526000012</v>
      </c>
      <c r="P80" s="144">
        <f t="shared" si="28"/>
        <v>157598.93703860001</v>
      </c>
      <c r="Q80" s="144">
        <f t="shared" si="29"/>
        <v>13133.244753216668</v>
      </c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T80" s="93"/>
      <c r="AU80" s="93"/>
    </row>
    <row r="81" spans="3:47" ht="30" customHeight="1">
      <c r="C81" s="143" t="s">
        <v>257</v>
      </c>
      <c r="D81" s="144">
        <f>D79-D80</f>
        <v>145.91524740000023</v>
      </c>
      <c r="E81" s="144">
        <f t="shared" ref="E81:H81" si="46">E79-E80</f>
        <v>-281.12197000000015</v>
      </c>
      <c r="F81" s="144">
        <f t="shared" si="46"/>
        <v>1898.9547476000007</v>
      </c>
      <c r="G81" s="144">
        <f t="shared" si="46"/>
        <v>3531.9393381999998</v>
      </c>
      <c r="H81" s="144">
        <f t="shared" si="46"/>
        <v>1764.0144873999998</v>
      </c>
      <c r="I81" s="144">
        <f t="shared" ref="I81:O81" si="47">I79-I80</f>
        <v>702.64781499999845</v>
      </c>
      <c r="J81" s="144">
        <f t="shared" si="47"/>
        <v>-2763.4327945999976</v>
      </c>
      <c r="K81" s="144">
        <f t="shared" si="47"/>
        <v>-292.40697139999975</v>
      </c>
      <c r="L81" s="144">
        <f t="shared" si="47"/>
        <v>-645.88247960000081</v>
      </c>
      <c r="M81" s="144">
        <f t="shared" si="47"/>
        <v>-924.94966399999976</v>
      </c>
      <c r="N81" s="144">
        <f t="shared" si="47"/>
        <v>-2383.5664467999995</v>
      </c>
      <c r="O81" s="144">
        <f t="shared" si="47"/>
        <v>-2555.4105426000015</v>
      </c>
      <c r="P81" s="144">
        <f t="shared" ref="P81" si="48">P79-P80</f>
        <v>-1803.299233400001</v>
      </c>
      <c r="Q81" s="144">
        <f t="shared" ref="Q81" si="49">Q79-Q80</f>
        <v>-150.27493611666796</v>
      </c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T81" s="93"/>
      <c r="AU81" s="93"/>
    </row>
    <row r="82" spans="3:47" ht="24.6">
      <c r="C82" s="143" t="s">
        <v>236</v>
      </c>
      <c r="D82" s="147">
        <f>D81*100/D80</f>
        <v>1.4235241465267863</v>
      </c>
      <c r="E82" s="147">
        <f t="shared" ref="E82:H82" si="50">E81*100/E80</f>
        <v>-3.0900265347651059</v>
      </c>
      <c r="F82" s="147">
        <f t="shared" si="50"/>
        <v>17.521610458434523</v>
      </c>
      <c r="G82" s="147">
        <f t="shared" si="50"/>
        <v>25.711764079129821</v>
      </c>
      <c r="H82" s="147">
        <f t="shared" si="50"/>
        <v>10.679975378555973</v>
      </c>
      <c r="I82" s="147">
        <f t="shared" ref="I82:Q82" si="51">I81*100/I80</f>
        <v>4.515130814498737</v>
      </c>
      <c r="J82" s="147">
        <f t="shared" si="51"/>
        <v>-16.732641671353111</v>
      </c>
      <c r="K82" s="147">
        <f t="shared" si="51"/>
        <v>-2.0755134110168281</v>
      </c>
      <c r="L82" s="147">
        <f t="shared" si="51"/>
        <v>-4.6518907312409308</v>
      </c>
      <c r="M82" s="147">
        <f t="shared" si="51"/>
        <v>-6.5819043630765632</v>
      </c>
      <c r="N82" s="147">
        <f t="shared" si="51"/>
        <v>-18.179433390094733</v>
      </c>
      <c r="O82" s="147">
        <f t="shared" si="51"/>
        <v>-25.694935377407919</v>
      </c>
      <c r="P82" s="147">
        <f t="shared" si="51"/>
        <v>-1.1442331193885698</v>
      </c>
      <c r="Q82" s="147">
        <f t="shared" si="51"/>
        <v>-1.1442331193885789</v>
      </c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</row>
    <row r="83" spans="3:47" ht="24.6">
      <c r="C83" s="143" t="s">
        <v>234</v>
      </c>
      <c r="D83" s="144">
        <f t="shared" ref="D83:O83" si="52">D79/D77</f>
        <v>5.2033022084084086</v>
      </c>
      <c r="E83" s="144">
        <f>E79/E77</f>
        <v>3.9289653685383241</v>
      </c>
      <c r="F83" s="144">
        <f t="shared" si="52"/>
        <v>5.73727087018018</v>
      </c>
      <c r="G83" s="144">
        <f t="shared" si="52"/>
        <v>9.789459214058958</v>
      </c>
      <c r="H83" s="144">
        <f t="shared" si="52"/>
        <v>8.705258165619048</v>
      </c>
      <c r="I83" s="144">
        <f t="shared" si="52"/>
        <v>7.9031670310009723</v>
      </c>
      <c r="J83" s="144">
        <f t="shared" si="52"/>
        <v>6.4744766784369121</v>
      </c>
      <c r="K83" s="144">
        <f t="shared" si="52"/>
        <v>5.6218457254278729</v>
      </c>
      <c r="L83" s="144">
        <f t="shared" si="52"/>
        <v>7.7146957101398597</v>
      </c>
      <c r="M83" s="144">
        <f t="shared" si="52"/>
        <v>9.2320456815752472</v>
      </c>
      <c r="N83" s="144">
        <f t="shared" si="52"/>
        <v>8.6934916854132904</v>
      </c>
      <c r="O83" s="144">
        <f t="shared" si="52"/>
        <v>5.1460870543175483</v>
      </c>
      <c r="P83" s="144">
        <f>SUM(D83:O83)</f>
        <v>84.150065393116634</v>
      </c>
      <c r="Q83" s="144">
        <f>AVERAGE(D83:O83)</f>
        <v>7.0125054494263859</v>
      </c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</row>
    <row r="84" spans="3:47" ht="24.6">
      <c r="C84" s="143" t="s">
        <v>259</v>
      </c>
      <c r="D84" s="144">
        <f t="shared" ref="D84:O84" si="53">D80/D78</f>
        <v>5.1769103863636365</v>
      </c>
      <c r="E84" s="144">
        <f t="shared" si="53"/>
        <v>5.4739592400722019</v>
      </c>
      <c r="F84" s="144">
        <f t="shared" si="53"/>
        <v>6.4510634429761904</v>
      </c>
      <c r="G84" s="144">
        <f t="shared" si="53"/>
        <v>10.359477160935144</v>
      </c>
      <c r="H84" s="144">
        <f t="shared" si="53"/>
        <v>10.628717928185328</v>
      </c>
      <c r="I84" s="144">
        <f t="shared" si="53"/>
        <v>7.1059680067579913</v>
      </c>
      <c r="J84" s="144">
        <f t="shared" si="53"/>
        <v>8.5748812355140185</v>
      </c>
      <c r="K84" s="144">
        <f t="shared" si="53"/>
        <v>6.7473258532567053</v>
      </c>
      <c r="L84" s="144">
        <f t="shared" si="53"/>
        <v>8.0910841015151505</v>
      </c>
      <c r="M84" s="144">
        <f t="shared" si="53"/>
        <v>8.3350644265717673</v>
      </c>
      <c r="N84" s="144">
        <f t="shared" si="53"/>
        <v>6.7864053760869565</v>
      </c>
      <c r="O84" s="144">
        <f t="shared" si="53"/>
        <v>4.80444036357488</v>
      </c>
      <c r="P84" s="144">
        <f>SUM(D84:O84)</f>
        <v>88.535297521809966</v>
      </c>
      <c r="Q84" s="144">
        <f>AVERAGE(D84:O84)</f>
        <v>7.3779414601508302</v>
      </c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</row>
    <row r="85" spans="3:47" ht="24.6">
      <c r="C85" s="143" t="s">
        <v>260</v>
      </c>
      <c r="D85" s="144">
        <f>D83-D84</f>
        <v>2.6391822044772084E-2</v>
      </c>
      <c r="E85" s="144">
        <f t="shared" ref="E85:H85" si="54">E83-E84</f>
        <v>-1.5449938715338778</v>
      </c>
      <c r="F85" s="144">
        <f t="shared" si="54"/>
        <v>-0.71379257279601038</v>
      </c>
      <c r="G85" s="144">
        <f t="shared" si="54"/>
        <v>-0.57001794687618634</v>
      </c>
      <c r="H85" s="144">
        <f t="shared" si="54"/>
        <v>-1.9234597625662797</v>
      </c>
      <c r="I85" s="144">
        <f t="shared" ref="I85:P85" si="55">I83-I84</f>
        <v>0.79719902424298095</v>
      </c>
      <c r="J85" s="144">
        <f t="shared" si="55"/>
        <v>-2.1004045570771064</v>
      </c>
      <c r="K85" s="144">
        <f t="shared" si="55"/>
        <v>-1.1254801278288324</v>
      </c>
      <c r="L85" s="144">
        <f t="shared" si="55"/>
        <v>-0.37638839137529079</v>
      </c>
      <c r="M85" s="144">
        <f t="shared" si="55"/>
        <v>0.89698125500347992</v>
      </c>
      <c r="N85" s="144">
        <f t="shared" si="55"/>
        <v>1.9070863093263339</v>
      </c>
      <c r="O85" s="144">
        <f t="shared" si="55"/>
        <v>0.34164669074266829</v>
      </c>
      <c r="P85" s="144">
        <f t="shared" si="55"/>
        <v>-4.3852321286933318</v>
      </c>
      <c r="Q85" s="144">
        <f t="shared" ref="Q85" si="56">Q83-Q84</f>
        <v>-0.36543601072444432</v>
      </c>
      <c r="R85" s="110"/>
      <c r="S85" s="110"/>
      <c r="T85" s="110"/>
      <c r="U85" s="110"/>
      <c r="V85" s="110"/>
      <c r="W85" s="110"/>
      <c r="X85" s="110"/>
      <c r="Y85" s="110"/>
      <c r="Z85" s="110"/>
      <c r="AA85" s="145"/>
      <c r="AB85" s="145"/>
      <c r="AC85" s="145"/>
      <c r="AD85" s="145"/>
    </row>
    <row r="86" spans="3:47" ht="24.6">
      <c r="C86" s="143" t="s">
        <v>235</v>
      </c>
      <c r="D86" s="144">
        <f>D85*100/D84</f>
        <v>0.50979870376528225</v>
      </c>
      <c r="E86" s="144">
        <f t="shared" ref="E86:H86" si="57">E85*100/E84</f>
        <v>-28.224431417459716</v>
      </c>
      <c r="F86" s="144">
        <f t="shared" si="57"/>
        <v>-11.064727220644151</v>
      </c>
      <c r="G86" s="144">
        <f t="shared" si="57"/>
        <v>-5.5023814235112534</v>
      </c>
      <c r="H86" s="144">
        <f t="shared" si="57"/>
        <v>-18.09681821986857</v>
      </c>
      <c r="I86" s="144">
        <f t="shared" ref="I86:Q86" si="58">I85*100/I84</f>
        <v>11.218725210763973</v>
      </c>
      <c r="J86" s="144">
        <f t="shared" si="58"/>
        <v>-24.494853040972739</v>
      </c>
      <c r="K86" s="144">
        <f t="shared" si="58"/>
        <v>-16.680387938958091</v>
      </c>
      <c r="L86" s="144">
        <f t="shared" si="58"/>
        <v>-4.6518907312409175</v>
      </c>
      <c r="M86" s="144">
        <f t="shared" si="58"/>
        <v>10.761539552639194</v>
      </c>
      <c r="N86" s="144">
        <f t="shared" si="58"/>
        <v>28.101567820370324</v>
      </c>
      <c r="O86" s="144">
        <f t="shared" si="58"/>
        <v>7.1110611203103034</v>
      </c>
      <c r="P86" s="144">
        <f t="shared" si="58"/>
        <v>-4.9530890519829844</v>
      </c>
      <c r="Q86" s="144">
        <f t="shared" si="58"/>
        <v>-4.9530890519829844</v>
      </c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</row>
    <row r="87" spans="3:47" ht="30" customHeight="1">
      <c r="G87" s="93"/>
      <c r="K87" s="93"/>
    </row>
    <row r="88" spans="3:47" ht="30" customHeight="1">
      <c r="D88" s="94"/>
      <c r="E88" s="94"/>
      <c r="F88" s="94"/>
      <c r="H88" s="94"/>
      <c r="I88" s="94"/>
      <c r="J88" s="148"/>
      <c r="K88" s="94"/>
      <c r="L88" s="94"/>
      <c r="M88" s="94"/>
      <c r="N88" s="94"/>
      <c r="P88" s="210"/>
      <c r="Q88" s="94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T88" s="93"/>
      <c r="AU88" s="93"/>
    </row>
    <row r="89" spans="3:47" ht="30" customHeight="1">
      <c r="D89" s="94"/>
      <c r="E89" s="94"/>
      <c r="F89" s="94"/>
      <c r="H89" s="94"/>
      <c r="I89" s="94"/>
      <c r="J89" s="148"/>
      <c r="K89" s="94"/>
      <c r="L89" s="94"/>
      <c r="M89" s="94"/>
      <c r="N89" s="94"/>
      <c r="P89" s="94"/>
      <c r="Q89" s="94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T89" s="93"/>
      <c r="AU89" s="93"/>
    </row>
    <row r="90" spans="3:47" ht="30" customHeight="1">
      <c r="D90" s="94"/>
      <c r="E90" s="94"/>
      <c r="F90" s="94"/>
      <c r="H90" s="94"/>
      <c r="I90" s="94"/>
      <c r="J90" s="94"/>
      <c r="K90" s="94"/>
      <c r="L90" s="94"/>
      <c r="M90" s="94"/>
      <c r="N90" s="94"/>
      <c r="P90" s="94"/>
      <c r="Q90" s="94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T90" s="93"/>
      <c r="AU90" s="93"/>
    </row>
    <row r="91" spans="3:47" ht="30" customHeight="1">
      <c r="D91" s="94"/>
      <c r="E91" s="94"/>
      <c r="F91" s="94"/>
      <c r="H91" s="94"/>
      <c r="I91" s="94"/>
      <c r="J91" s="94"/>
      <c r="K91" s="94"/>
      <c r="L91" s="94"/>
      <c r="M91" s="94"/>
      <c r="N91" s="94"/>
      <c r="O91" s="95"/>
      <c r="P91" s="94"/>
      <c r="Q91" s="94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T91" s="93"/>
      <c r="AU91" s="93"/>
    </row>
    <row r="92" spans="3:47" ht="30" customHeight="1">
      <c r="D92" s="94"/>
      <c r="E92" s="94"/>
      <c r="F92" s="94"/>
      <c r="H92" s="94"/>
      <c r="I92" s="94"/>
      <c r="J92" s="94"/>
      <c r="K92" s="94"/>
      <c r="L92" s="94"/>
      <c r="M92" s="94"/>
      <c r="N92" s="94"/>
      <c r="O92" s="95"/>
      <c r="P92" s="94"/>
      <c r="Q92" s="94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T92" s="93"/>
      <c r="AU92" s="93"/>
    </row>
    <row r="93" spans="3:47" ht="30" customHeight="1">
      <c r="D93" s="94"/>
      <c r="E93" s="94"/>
      <c r="F93" s="94"/>
      <c r="H93" s="94"/>
      <c r="I93" s="94"/>
      <c r="J93" s="94"/>
      <c r="K93" s="94"/>
      <c r="L93" s="94"/>
      <c r="M93" s="94"/>
      <c r="N93" s="94"/>
      <c r="O93" s="95"/>
      <c r="P93" s="94"/>
      <c r="Q93" s="94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T93" s="93"/>
      <c r="AU93" s="93"/>
    </row>
    <row r="94" spans="3:47" ht="30" customHeight="1">
      <c r="D94" s="94"/>
      <c r="E94" s="94"/>
      <c r="F94" s="94"/>
      <c r="H94" s="94"/>
      <c r="I94" s="94"/>
      <c r="J94" s="94"/>
      <c r="K94" s="94"/>
      <c r="L94" s="94"/>
      <c r="M94" s="94"/>
      <c r="N94" s="94"/>
      <c r="O94" s="95"/>
      <c r="P94" s="94"/>
      <c r="Q94" s="94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T94" s="93"/>
      <c r="AU94" s="93"/>
    </row>
    <row r="95" spans="3:47" ht="30" customHeight="1">
      <c r="D95" s="94"/>
      <c r="E95" s="94"/>
      <c r="F95" s="94"/>
      <c r="H95" s="94"/>
      <c r="I95" s="94"/>
      <c r="J95" s="94"/>
      <c r="K95" s="94"/>
      <c r="L95" s="94"/>
      <c r="M95" s="94"/>
      <c r="N95" s="94"/>
      <c r="O95" s="95"/>
      <c r="P95" s="94"/>
      <c r="Q95" s="94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T95" s="93"/>
      <c r="AU95" s="93"/>
    </row>
    <row r="96" spans="3:47" ht="30" customHeight="1">
      <c r="D96" s="94"/>
      <c r="E96" s="94"/>
      <c r="F96" s="94"/>
      <c r="H96" s="94"/>
      <c r="I96" s="94"/>
      <c r="J96" s="94"/>
      <c r="K96" s="94"/>
      <c r="L96" s="94"/>
      <c r="M96" s="94"/>
      <c r="N96" s="94"/>
      <c r="O96" s="95"/>
      <c r="P96" s="94"/>
      <c r="Q96" s="94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T96" s="93"/>
      <c r="AU96" s="93"/>
    </row>
    <row r="97" spans="1:47" ht="30" customHeight="1">
      <c r="D97" s="94"/>
      <c r="E97" s="94"/>
      <c r="F97" s="94"/>
      <c r="H97" s="94"/>
      <c r="I97" s="94"/>
      <c r="J97" s="94"/>
      <c r="K97" s="94"/>
      <c r="L97" s="94"/>
      <c r="M97" s="94"/>
      <c r="N97" s="94"/>
      <c r="O97" s="95"/>
      <c r="P97" s="94"/>
      <c r="Q97" s="94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T97" s="93"/>
      <c r="AU97" s="93"/>
    </row>
    <row r="98" spans="1:47" ht="30" customHeight="1">
      <c r="C98" s="94"/>
      <c r="D98" s="94"/>
      <c r="E98" s="94"/>
      <c r="F98" s="94"/>
      <c r="H98" s="94"/>
      <c r="I98" s="94"/>
      <c r="J98" s="94"/>
      <c r="K98" s="94"/>
      <c r="L98" s="94"/>
      <c r="M98" s="94"/>
      <c r="N98" s="94"/>
      <c r="O98" s="95"/>
      <c r="P98" s="94"/>
      <c r="Q98" s="94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T98" s="93"/>
      <c r="AU98" s="93"/>
    </row>
    <row r="99" spans="1:47" ht="30" customHeight="1">
      <c r="C99" s="94"/>
      <c r="D99" s="94"/>
      <c r="E99" s="94"/>
      <c r="F99" s="94"/>
      <c r="H99" s="94"/>
      <c r="I99" s="94"/>
      <c r="J99" s="94"/>
      <c r="K99" s="94"/>
      <c r="L99" s="94"/>
      <c r="M99" s="94"/>
      <c r="N99" s="94"/>
      <c r="O99" s="95"/>
      <c r="P99" s="94"/>
      <c r="Q99" s="94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T99" s="93"/>
      <c r="AU99" s="93"/>
    </row>
    <row r="100" spans="1:47" ht="30" customHeight="1">
      <c r="C100" s="94"/>
      <c r="D100" s="94"/>
      <c r="E100" s="94"/>
      <c r="F100" s="94"/>
      <c r="H100" s="94"/>
      <c r="I100" s="94"/>
      <c r="J100" s="94"/>
      <c r="K100" s="94"/>
      <c r="L100" s="94"/>
      <c r="M100" s="94"/>
      <c r="N100" s="94"/>
      <c r="O100" s="95"/>
      <c r="P100" s="94"/>
      <c r="Q100" s="94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T100" s="93"/>
      <c r="AU100" s="93"/>
    </row>
    <row r="101" spans="1:47" ht="30" customHeight="1">
      <c r="C101" s="94"/>
      <c r="D101" s="94"/>
      <c r="E101" s="94"/>
      <c r="F101" s="94"/>
      <c r="H101" s="94"/>
      <c r="I101" s="94"/>
      <c r="J101" s="94"/>
      <c r="K101" s="94"/>
      <c r="L101" s="94"/>
      <c r="M101" s="94"/>
      <c r="N101" s="94"/>
      <c r="O101" s="95"/>
      <c r="P101" s="94"/>
      <c r="Q101" s="94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T101" s="93"/>
      <c r="AU101" s="93"/>
    </row>
    <row r="102" spans="1:47" ht="30" customHeight="1">
      <c r="C102" s="94"/>
      <c r="D102" s="94"/>
      <c r="E102" s="94"/>
      <c r="F102" s="94"/>
      <c r="H102" s="94"/>
      <c r="I102" s="94"/>
      <c r="J102" s="94"/>
      <c r="K102" s="94"/>
      <c r="L102" s="94"/>
      <c r="M102" s="94"/>
      <c r="N102" s="94"/>
      <c r="O102" s="95"/>
      <c r="P102" s="94"/>
      <c r="Q102" s="94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T102" s="93"/>
      <c r="AU102" s="93"/>
    </row>
    <row r="103" spans="1:47" ht="30" customHeight="1"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T103" s="93"/>
      <c r="AU103" s="93"/>
    </row>
    <row r="104" spans="1:47" ht="30" customHeight="1"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T104" s="93"/>
      <c r="AU104" s="93"/>
    </row>
    <row r="105" spans="1:47" ht="30" customHeight="1"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T105" s="93"/>
      <c r="AU105" s="93"/>
    </row>
    <row r="106" spans="1:47" ht="30" customHeight="1"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T106" s="93"/>
      <c r="AU106" s="93"/>
    </row>
    <row r="107" spans="1:47" ht="30" customHeight="1"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T107" s="93"/>
      <c r="AU107" s="93"/>
    </row>
    <row r="108" spans="1:47" ht="30" customHeight="1"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T108" s="93"/>
      <c r="AU108" s="93"/>
    </row>
    <row r="109" spans="1:47" s="150" customFormat="1" ht="24.6">
      <c r="A109" s="213" t="s">
        <v>254</v>
      </c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13"/>
      <c r="S109" s="213"/>
      <c r="T109" s="213"/>
      <c r="U109" s="213"/>
      <c r="V109" s="213"/>
      <c r="W109" s="213"/>
      <c r="X109" s="213"/>
      <c r="Y109" s="213"/>
      <c r="Z109" s="213"/>
      <c r="AA109" s="213"/>
      <c r="AB109" s="213"/>
      <c r="AC109" s="213"/>
      <c r="AD109" s="213"/>
      <c r="AE109" s="213"/>
      <c r="AF109" s="149"/>
      <c r="AG109" s="149"/>
      <c r="AH109" s="149"/>
      <c r="AI109" s="149"/>
      <c r="AJ109" s="149"/>
      <c r="AK109" s="149"/>
      <c r="AL109" s="149"/>
    </row>
    <row r="110" spans="1:47" s="150" customFormat="1" ht="30.6" customHeight="1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  <c r="R110" s="213"/>
      <c r="S110" s="213"/>
      <c r="T110" s="213"/>
      <c r="U110" s="213"/>
      <c r="V110" s="213"/>
      <c r="W110" s="213"/>
      <c r="X110" s="213"/>
      <c r="Y110" s="213"/>
      <c r="Z110" s="213"/>
      <c r="AA110" s="213"/>
      <c r="AB110" s="213"/>
      <c r="AC110" s="213"/>
      <c r="AD110" s="213"/>
      <c r="AE110" s="213"/>
      <c r="AF110" s="149"/>
      <c r="AG110" s="149"/>
      <c r="AH110" s="149"/>
      <c r="AI110" s="149"/>
      <c r="AJ110" s="149"/>
      <c r="AK110" s="149"/>
      <c r="AL110" s="149"/>
      <c r="AM110" s="151"/>
      <c r="AN110" s="151"/>
      <c r="AO110" s="151"/>
      <c r="AP110" s="151"/>
      <c r="AQ110" s="151"/>
      <c r="AR110" s="151"/>
      <c r="AT110" s="151"/>
      <c r="AU110" s="151"/>
    </row>
    <row r="111" spans="1:47" s="150" customFormat="1" ht="49.95" customHeight="1">
      <c r="A111" s="152" t="s">
        <v>238</v>
      </c>
      <c r="B111" s="152"/>
      <c r="C111" s="153"/>
      <c r="D111" s="154"/>
      <c r="E111" s="154"/>
      <c r="F111" s="154"/>
      <c r="G111" s="154"/>
      <c r="H111" s="154"/>
      <c r="I111" s="154"/>
      <c r="J111" s="154"/>
      <c r="K111" s="154"/>
      <c r="L111" s="154"/>
      <c r="M111" s="155"/>
      <c r="N111" s="156"/>
      <c r="O111" s="153" t="s">
        <v>240</v>
      </c>
      <c r="P111" s="155"/>
      <c r="Q111" s="155"/>
      <c r="R111" s="155"/>
      <c r="S111" s="155"/>
      <c r="T111" s="155"/>
      <c r="U111" s="155"/>
      <c r="V111" s="155"/>
      <c r="W111" s="155"/>
      <c r="X111" s="155"/>
      <c r="Y111" s="155"/>
      <c r="Z111" s="155"/>
      <c r="AA111" s="155"/>
      <c r="AB111" s="155"/>
      <c r="AC111" s="155"/>
      <c r="AD111" s="155"/>
      <c r="AE111" s="155"/>
      <c r="AF111" s="149"/>
      <c r="AG111" s="149"/>
      <c r="AH111" s="149"/>
      <c r="AI111" s="149"/>
      <c r="AJ111" s="149"/>
      <c r="AK111" s="149"/>
      <c r="AL111" s="149"/>
      <c r="AM111" s="151"/>
      <c r="AN111" s="151"/>
      <c r="AO111" s="151"/>
      <c r="AP111" s="151"/>
      <c r="AQ111" s="151"/>
      <c r="AR111" s="151"/>
      <c r="AT111" s="151"/>
      <c r="AU111" s="151"/>
    </row>
    <row r="112" spans="1:47" s="150" customFormat="1" ht="49.95" customHeight="1">
      <c r="A112" s="91" t="s">
        <v>252</v>
      </c>
      <c r="B112" s="91"/>
      <c r="C112" s="157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156"/>
      <c r="O112" s="91" t="s">
        <v>252</v>
      </c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  <c r="AD112" s="158"/>
      <c r="AE112" s="158"/>
      <c r="AF112" s="159"/>
      <c r="AG112" s="159"/>
      <c r="AH112" s="159"/>
      <c r="AI112" s="149"/>
      <c r="AJ112" s="149"/>
      <c r="AK112" s="149"/>
      <c r="AL112" s="149"/>
      <c r="AM112" s="151"/>
      <c r="AN112" s="151"/>
      <c r="AO112" s="151"/>
      <c r="AP112" s="151"/>
      <c r="AQ112" s="151"/>
      <c r="AR112" s="151"/>
      <c r="AT112" s="151"/>
      <c r="AU112" s="151"/>
    </row>
    <row r="113" spans="1:47" s="150" customFormat="1" ht="57" customHeight="1">
      <c r="A113" s="214" t="s">
        <v>251</v>
      </c>
      <c r="B113" s="214"/>
      <c r="C113" s="160"/>
      <c r="D113" s="161"/>
      <c r="E113" s="93"/>
      <c r="F113" s="93"/>
      <c r="G113" s="93"/>
      <c r="H113" s="93"/>
      <c r="I113" s="93"/>
      <c r="J113" s="93"/>
      <c r="K113" s="93"/>
      <c r="L113" s="93"/>
      <c r="M113" s="158"/>
      <c r="N113" s="156"/>
      <c r="O113" s="214" t="s">
        <v>251</v>
      </c>
      <c r="P113" s="214"/>
      <c r="Q113" s="214"/>
      <c r="R113" s="160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  <c r="AC113" s="158"/>
      <c r="AD113" s="158"/>
      <c r="AE113" s="158"/>
      <c r="AF113" s="159"/>
      <c r="AG113" s="159"/>
      <c r="AH113" s="159"/>
      <c r="AI113" s="149"/>
      <c r="AJ113" s="149"/>
      <c r="AK113" s="149"/>
      <c r="AL113" s="149"/>
      <c r="AM113" s="151"/>
      <c r="AN113" s="151"/>
      <c r="AO113" s="151"/>
      <c r="AP113" s="151"/>
      <c r="AQ113" s="151"/>
      <c r="AR113" s="151"/>
      <c r="AT113" s="151"/>
      <c r="AU113" s="151"/>
    </row>
    <row r="114" spans="1:47" s="150" customFormat="1" ht="49.95" customHeight="1">
      <c r="A114" s="91" t="s">
        <v>237</v>
      </c>
      <c r="B114" s="92"/>
      <c r="C114" s="92"/>
      <c r="D114" s="93"/>
      <c r="E114" s="93"/>
      <c r="F114" s="93"/>
      <c r="G114" s="93"/>
      <c r="H114" s="93"/>
      <c r="I114" s="93"/>
      <c r="J114" s="93"/>
      <c r="K114" s="93"/>
      <c r="L114" s="93"/>
      <c r="M114" s="158"/>
      <c r="N114" s="156"/>
      <c r="O114" s="92" t="s">
        <v>237</v>
      </c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  <c r="AC114" s="158"/>
      <c r="AD114" s="158"/>
      <c r="AE114" s="158"/>
      <c r="AF114" s="159"/>
      <c r="AG114" s="159"/>
      <c r="AH114" s="159"/>
      <c r="AM114" s="151"/>
      <c r="AN114" s="151"/>
      <c r="AO114" s="151"/>
      <c r="AP114" s="151"/>
      <c r="AQ114" s="151"/>
      <c r="AR114" s="151"/>
      <c r="AT114" s="151"/>
      <c r="AU114" s="151"/>
    </row>
    <row r="115" spans="1:47" s="150" customFormat="1" ht="49.95" customHeight="1">
      <c r="A115" s="152" t="s">
        <v>241</v>
      </c>
      <c r="B115" s="153"/>
      <c r="C115" s="153"/>
      <c r="D115" s="153"/>
      <c r="E115" s="154"/>
      <c r="F115" s="154"/>
      <c r="G115" s="154"/>
      <c r="H115" s="154"/>
      <c r="I115" s="154"/>
      <c r="J115" s="154"/>
      <c r="K115" s="154"/>
      <c r="L115" s="154"/>
      <c r="M115" s="155"/>
      <c r="N115" s="156"/>
      <c r="O115" s="153" t="s">
        <v>242</v>
      </c>
      <c r="P115" s="155"/>
      <c r="Q115" s="155"/>
      <c r="R115" s="155"/>
      <c r="S115" s="155"/>
      <c r="T115" s="155"/>
      <c r="U115" s="155"/>
      <c r="V115" s="155"/>
      <c r="W115" s="155"/>
      <c r="X115" s="155"/>
      <c r="Y115" s="155"/>
      <c r="Z115" s="155"/>
      <c r="AA115" s="155"/>
      <c r="AB115" s="155"/>
      <c r="AC115" s="155"/>
      <c r="AD115" s="155"/>
      <c r="AE115" s="155"/>
      <c r="AF115" s="159"/>
      <c r="AG115" s="159"/>
      <c r="AH115" s="159"/>
      <c r="AM115" s="151"/>
      <c r="AN115" s="151"/>
      <c r="AO115" s="151"/>
      <c r="AP115" s="151"/>
      <c r="AQ115" s="151"/>
      <c r="AR115" s="151"/>
      <c r="AT115" s="151"/>
      <c r="AU115" s="151"/>
    </row>
    <row r="116" spans="1:47" s="150" customFormat="1" ht="49.95" customHeight="1">
      <c r="A116" s="91" t="s">
        <v>252</v>
      </c>
      <c r="B116" s="91"/>
      <c r="C116" s="92"/>
      <c r="D116" s="92"/>
      <c r="E116" s="93"/>
      <c r="F116" s="93"/>
      <c r="G116" s="93"/>
      <c r="H116" s="93"/>
      <c r="I116" s="93"/>
      <c r="J116" s="93"/>
      <c r="K116" s="93"/>
      <c r="L116" s="93"/>
      <c r="M116" s="158"/>
      <c r="N116" s="156"/>
      <c r="O116" s="91" t="s">
        <v>252</v>
      </c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  <c r="AD116" s="158"/>
      <c r="AE116" s="158"/>
      <c r="AF116" s="159"/>
      <c r="AG116" s="159"/>
      <c r="AH116" s="159"/>
      <c r="AM116" s="151"/>
      <c r="AN116" s="151"/>
      <c r="AO116" s="151"/>
      <c r="AP116" s="151"/>
      <c r="AQ116" s="151"/>
      <c r="AR116" s="151"/>
      <c r="AT116" s="151"/>
      <c r="AU116" s="151"/>
    </row>
    <row r="117" spans="1:47" s="150" customFormat="1" ht="49.95" customHeight="1">
      <c r="A117" s="214" t="s">
        <v>251</v>
      </c>
      <c r="B117" s="214"/>
      <c r="C117" s="160"/>
      <c r="D117" s="161"/>
      <c r="E117" s="93"/>
      <c r="F117" s="93"/>
      <c r="G117" s="93"/>
      <c r="H117" s="93"/>
      <c r="I117" s="93"/>
      <c r="J117" s="93"/>
      <c r="K117" s="93"/>
      <c r="L117" s="93"/>
      <c r="M117" s="158"/>
      <c r="N117" s="156"/>
      <c r="O117" s="214" t="s">
        <v>251</v>
      </c>
      <c r="P117" s="214"/>
      <c r="Q117" s="214"/>
      <c r="R117" s="214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  <c r="AC117" s="158"/>
      <c r="AD117" s="158"/>
      <c r="AE117" s="158"/>
      <c r="AF117" s="159"/>
      <c r="AG117" s="159"/>
      <c r="AH117" s="159"/>
      <c r="AM117" s="151"/>
      <c r="AN117" s="151"/>
      <c r="AO117" s="151"/>
      <c r="AP117" s="151"/>
      <c r="AQ117" s="151"/>
      <c r="AR117" s="151"/>
      <c r="AT117" s="151"/>
      <c r="AU117" s="151"/>
    </row>
    <row r="118" spans="1:47" s="150" customFormat="1" ht="49.95" customHeight="1">
      <c r="A118" s="91" t="s">
        <v>237</v>
      </c>
      <c r="B118" s="92"/>
      <c r="C118" s="92"/>
      <c r="D118" s="93"/>
      <c r="E118" s="93"/>
      <c r="F118" s="93"/>
      <c r="G118" s="93"/>
      <c r="H118" s="93"/>
      <c r="I118" s="93"/>
      <c r="J118" s="93"/>
      <c r="K118" s="93"/>
      <c r="L118" s="93"/>
      <c r="M118" s="158"/>
      <c r="N118" s="156"/>
      <c r="O118" s="92" t="s">
        <v>237</v>
      </c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8"/>
      <c r="AD118" s="158"/>
      <c r="AE118" s="158"/>
      <c r="AF118" s="159"/>
      <c r="AG118" s="159"/>
      <c r="AH118" s="159"/>
      <c r="AM118" s="151"/>
      <c r="AN118" s="151"/>
      <c r="AO118" s="151"/>
      <c r="AP118" s="151"/>
      <c r="AQ118" s="151"/>
      <c r="AR118" s="151"/>
      <c r="AT118" s="151"/>
      <c r="AU118" s="151"/>
    </row>
    <row r="119" spans="1:47" s="150" customFormat="1" ht="49.95" customHeight="1">
      <c r="A119" s="152" t="s">
        <v>243</v>
      </c>
      <c r="B119" s="153"/>
      <c r="C119" s="153"/>
      <c r="D119" s="153"/>
      <c r="E119" s="154"/>
      <c r="F119" s="154"/>
      <c r="G119" s="154"/>
      <c r="H119" s="154"/>
      <c r="I119" s="154"/>
      <c r="J119" s="154"/>
      <c r="K119" s="154"/>
      <c r="L119" s="154"/>
      <c r="M119" s="155"/>
      <c r="N119" s="156"/>
      <c r="O119" s="153" t="s">
        <v>244</v>
      </c>
      <c r="P119" s="155"/>
      <c r="Q119" s="155"/>
      <c r="R119" s="155"/>
      <c r="S119" s="155"/>
      <c r="T119" s="155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  <c r="AF119" s="159"/>
      <c r="AG119" s="159"/>
      <c r="AH119" s="159"/>
      <c r="AM119" s="151"/>
      <c r="AN119" s="151"/>
      <c r="AO119" s="151"/>
      <c r="AP119" s="151"/>
      <c r="AQ119" s="151"/>
      <c r="AR119" s="151"/>
      <c r="AT119" s="151"/>
      <c r="AU119" s="151"/>
    </row>
    <row r="120" spans="1:47" s="150" customFormat="1" ht="49.95" customHeight="1">
      <c r="A120" s="91" t="s">
        <v>252</v>
      </c>
      <c r="B120" s="91"/>
      <c r="C120" s="92"/>
      <c r="D120" s="92"/>
      <c r="E120" s="93"/>
      <c r="F120" s="93"/>
      <c r="G120" s="93"/>
      <c r="H120" s="93"/>
      <c r="I120" s="93"/>
      <c r="J120" s="93"/>
      <c r="K120" s="93"/>
      <c r="L120" s="93"/>
      <c r="M120" s="158"/>
      <c r="N120" s="156"/>
      <c r="O120" s="91" t="s">
        <v>252</v>
      </c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  <c r="AC120" s="158"/>
      <c r="AD120" s="158"/>
      <c r="AE120" s="158"/>
      <c r="AF120" s="159"/>
      <c r="AG120" s="159"/>
      <c r="AH120" s="159"/>
      <c r="AM120" s="151"/>
      <c r="AN120" s="151"/>
      <c r="AO120" s="151"/>
      <c r="AP120" s="151"/>
      <c r="AQ120" s="151"/>
      <c r="AR120" s="151"/>
      <c r="AT120" s="151"/>
      <c r="AU120" s="151"/>
    </row>
    <row r="121" spans="1:47" s="150" customFormat="1" ht="49.95" customHeight="1">
      <c r="A121" s="214" t="s">
        <v>251</v>
      </c>
      <c r="B121" s="214"/>
      <c r="C121" s="160"/>
      <c r="D121" s="161"/>
      <c r="E121" s="93"/>
      <c r="F121" s="93"/>
      <c r="G121" s="93"/>
      <c r="H121" s="93"/>
      <c r="I121" s="93"/>
      <c r="J121" s="93"/>
      <c r="K121" s="93"/>
      <c r="L121" s="93"/>
      <c r="M121" s="158"/>
      <c r="N121" s="156"/>
      <c r="O121" s="214" t="s">
        <v>251</v>
      </c>
      <c r="P121" s="214"/>
      <c r="Q121" s="214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  <c r="AF121" s="159"/>
      <c r="AG121" s="159"/>
      <c r="AH121" s="159"/>
      <c r="AM121" s="151"/>
      <c r="AN121" s="151"/>
      <c r="AO121" s="151"/>
      <c r="AP121" s="151"/>
      <c r="AQ121" s="151"/>
      <c r="AR121" s="151"/>
      <c r="AT121" s="151"/>
      <c r="AU121" s="151"/>
    </row>
    <row r="122" spans="1:47" s="150" customFormat="1" ht="49.95" customHeight="1">
      <c r="A122" s="91" t="s">
        <v>237</v>
      </c>
      <c r="B122" s="92"/>
      <c r="C122" s="92"/>
      <c r="D122" s="93"/>
      <c r="E122" s="93"/>
      <c r="F122" s="93"/>
      <c r="G122" s="93"/>
      <c r="H122" s="93"/>
      <c r="I122" s="93"/>
      <c r="J122" s="93"/>
      <c r="K122" s="93"/>
      <c r="L122" s="93"/>
      <c r="M122" s="158"/>
      <c r="N122" s="156"/>
      <c r="O122" s="92" t="s">
        <v>237</v>
      </c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  <c r="AC122" s="158"/>
      <c r="AD122" s="158"/>
      <c r="AE122" s="158"/>
      <c r="AF122" s="159"/>
      <c r="AG122" s="159"/>
      <c r="AH122" s="159"/>
      <c r="AM122" s="151"/>
      <c r="AN122" s="151"/>
      <c r="AO122" s="151"/>
      <c r="AP122" s="151"/>
      <c r="AQ122" s="151"/>
      <c r="AR122" s="151"/>
      <c r="AT122" s="151"/>
      <c r="AU122" s="151"/>
    </row>
    <row r="123" spans="1:47" s="150" customFormat="1" ht="49.95" customHeight="1">
      <c r="A123" s="152" t="s">
        <v>245</v>
      </c>
      <c r="B123" s="153"/>
      <c r="C123" s="153"/>
      <c r="D123" s="153"/>
      <c r="E123" s="154"/>
      <c r="F123" s="154"/>
      <c r="G123" s="154"/>
      <c r="H123" s="154"/>
      <c r="I123" s="154"/>
      <c r="J123" s="154"/>
      <c r="K123" s="154"/>
      <c r="L123" s="154"/>
      <c r="M123" s="155"/>
      <c r="N123" s="156"/>
      <c r="O123" s="153" t="s">
        <v>246</v>
      </c>
      <c r="P123" s="155"/>
      <c r="Q123" s="155"/>
      <c r="R123" s="155"/>
      <c r="S123" s="155"/>
      <c r="T123" s="155"/>
      <c r="U123" s="155"/>
      <c r="V123" s="155"/>
      <c r="W123" s="155"/>
      <c r="X123" s="155"/>
      <c r="Y123" s="155"/>
      <c r="Z123" s="155"/>
      <c r="AA123" s="155"/>
      <c r="AB123" s="155"/>
      <c r="AC123" s="155"/>
      <c r="AD123" s="155"/>
      <c r="AE123" s="155"/>
      <c r="AF123" s="159"/>
      <c r="AG123" s="159"/>
      <c r="AH123" s="159"/>
      <c r="AM123" s="151"/>
      <c r="AN123" s="151"/>
      <c r="AO123" s="151"/>
      <c r="AP123" s="151"/>
      <c r="AQ123" s="151"/>
      <c r="AR123" s="151"/>
      <c r="AT123" s="151"/>
      <c r="AU123" s="151"/>
    </row>
    <row r="124" spans="1:47" s="150" customFormat="1" ht="49.95" customHeight="1">
      <c r="A124" s="91" t="s">
        <v>252</v>
      </c>
      <c r="B124" s="91"/>
      <c r="C124" s="92"/>
      <c r="D124" s="92"/>
      <c r="E124" s="93"/>
      <c r="F124" s="93"/>
      <c r="G124" s="93"/>
      <c r="H124" s="93"/>
      <c r="I124" s="93"/>
      <c r="J124" s="93"/>
      <c r="K124" s="93"/>
      <c r="L124" s="93"/>
      <c r="M124" s="158"/>
      <c r="N124" s="156"/>
      <c r="O124" s="91" t="s">
        <v>252</v>
      </c>
      <c r="P124" s="158"/>
      <c r="Q124" s="158"/>
      <c r="R124" s="158"/>
      <c r="S124" s="158"/>
      <c r="T124" s="158"/>
      <c r="U124" s="158"/>
      <c r="V124" s="158"/>
      <c r="W124" s="158"/>
      <c r="X124" s="158"/>
      <c r="Y124" s="158"/>
      <c r="Z124" s="158"/>
      <c r="AA124" s="158"/>
      <c r="AB124" s="158"/>
      <c r="AC124" s="158"/>
      <c r="AD124" s="158"/>
      <c r="AE124" s="158"/>
      <c r="AF124" s="159"/>
      <c r="AG124" s="159"/>
      <c r="AH124" s="159"/>
      <c r="AM124" s="151"/>
      <c r="AN124" s="151"/>
      <c r="AO124" s="151"/>
      <c r="AP124" s="151"/>
      <c r="AQ124" s="151"/>
      <c r="AR124" s="151"/>
      <c r="AT124" s="151"/>
      <c r="AU124" s="151"/>
    </row>
    <row r="125" spans="1:47" s="150" customFormat="1" ht="49.95" customHeight="1">
      <c r="A125" s="214" t="s">
        <v>251</v>
      </c>
      <c r="B125" s="214"/>
      <c r="C125" s="160"/>
      <c r="D125" s="161"/>
      <c r="E125" s="93"/>
      <c r="F125" s="93"/>
      <c r="G125" s="93"/>
      <c r="H125" s="93"/>
      <c r="I125" s="93"/>
      <c r="J125" s="93"/>
      <c r="K125" s="93"/>
      <c r="L125" s="93"/>
      <c r="M125" s="158"/>
      <c r="N125" s="156"/>
      <c r="O125" s="214" t="s">
        <v>251</v>
      </c>
      <c r="P125" s="214"/>
      <c r="Q125" s="214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  <c r="AD125" s="158"/>
      <c r="AE125" s="158"/>
      <c r="AF125" s="159"/>
      <c r="AG125" s="159"/>
      <c r="AH125" s="159"/>
      <c r="AM125" s="151"/>
      <c r="AN125" s="151"/>
      <c r="AO125" s="151"/>
      <c r="AP125" s="151"/>
      <c r="AQ125" s="151"/>
      <c r="AR125" s="151"/>
      <c r="AT125" s="151"/>
      <c r="AU125" s="151"/>
    </row>
    <row r="126" spans="1:47" s="150" customFormat="1" ht="49.95" customHeight="1">
      <c r="A126" s="91" t="s">
        <v>237</v>
      </c>
      <c r="B126" s="92"/>
      <c r="C126" s="92"/>
      <c r="D126" s="93"/>
      <c r="E126" s="93"/>
      <c r="F126" s="93"/>
      <c r="G126" s="93"/>
      <c r="H126" s="93"/>
      <c r="I126" s="93"/>
      <c r="J126" s="93"/>
      <c r="K126" s="93"/>
      <c r="L126" s="93"/>
      <c r="M126" s="158"/>
      <c r="N126" s="156"/>
      <c r="O126" s="92" t="s">
        <v>237</v>
      </c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8"/>
      <c r="AC126" s="158"/>
      <c r="AD126" s="158"/>
      <c r="AE126" s="158"/>
      <c r="AF126" s="159"/>
      <c r="AG126" s="159"/>
      <c r="AH126" s="159"/>
      <c r="AM126" s="151"/>
      <c r="AN126" s="151"/>
      <c r="AO126" s="151"/>
      <c r="AP126" s="151"/>
      <c r="AQ126" s="151"/>
      <c r="AR126" s="151"/>
      <c r="AT126" s="151"/>
      <c r="AU126" s="151"/>
    </row>
    <row r="127" spans="1:47" s="150" customFormat="1" ht="49.95" customHeight="1">
      <c r="A127" s="152" t="s">
        <v>247</v>
      </c>
      <c r="B127" s="153"/>
      <c r="C127" s="153"/>
      <c r="D127" s="153"/>
      <c r="E127" s="154"/>
      <c r="F127" s="154"/>
      <c r="G127" s="154"/>
      <c r="H127" s="154"/>
      <c r="I127" s="154"/>
      <c r="J127" s="154"/>
      <c r="K127" s="154"/>
      <c r="L127" s="154"/>
      <c r="M127" s="155"/>
      <c r="N127" s="156"/>
      <c r="O127" s="153" t="s">
        <v>248</v>
      </c>
      <c r="P127" s="155"/>
      <c r="Q127" s="155"/>
      <c r="R127" s="155"/>
      <c r="S127" s="155"/>
      <c r="T127" s="155"/>
      <c r="U127" s="155"/>
      <c r="V127" s="155"/>
      <c r="W127" s="155"/>
      <c r="X127" s="155"/>
      <c r="Y127" s="155"/>
      <c r="Z127" s="155"/>
      <c r="AA127" s="155"/>
      <c r="AB127" s="155"/>
      <c r="AC127" s="155"/>
      <c r="AD127" s="155"/>
      <c r="AE127" s="155"/>
      <c r="AF127" s="159"/>
      <c r="AG127" s="159"/>
      <c r="AH127" s="159"/>
      <c r="AM127" s="151"/>
      <c r="AN127" s="151"/>
      <c r="AO127" s="151"/>
      <c r="AP127" s="151"/>
      <c r="AQ127" s="151"/>
      <c r="AR127" s="151"/>
      <c r="AT127" s="151"/>
      <c r="AU127" s="151"/>
    </row>
    <row r="128" spans="1:47" s="150" customFormat="1" ht="49.95" customHeight="1">
      <c r="A128" s="91" t="s">
        <v>252</v>
      </c>
      <c r="B128" s="91"/>
      <c r="C128" s="92"/>
      <c r="D128" s="92"/>
      <c r="E128" s="93"/>
      <c r="F128" s="93"/>
      <c r="G128" s="93"/>
      <c r="H128" s="93"/>
      <c r="I128" s="93"/>
      <c r="J128" s="93"/>
      <c r="K128" s="93"/>
      <c r="L128" s="93"/>
      <c r="M128" s="158"/>
      <c r="N128" s="156"/>
      <c r="O128" s="91" t="s">
        <v>252</v>
      </c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  <c r="AC128" s="158"/>
      <c r="AD128" s="158"/>
      <c r="AE128" s="158"/>
      <c r="AF128" s="159"/>
      <c r="AG128" s="159"/>
      <c r="AH128" s="159"/>
      <c r="AM128" s="151"/>
      <c r="AN128" s="151"/>
      <c r="AO128" s="151"/>
      <c r="AP128" s="151"/>
      <c r="AQ128" s="151"/>
      <c r="AR128" s="151"/>
      <c r="AT128" s="151"/>
      <c r="AU128" s="151"/>
    </row>
    <row r="129" spans="1:47" s="150" customFormat="1" ht="49.95" customHeight="1">
      <c r="A129" s="214" t="s">
        <v>251</v>
      </c>
      <c r="B129" s="214"/>
      <c r="C129" s="160"/>
      <c r="D129" s="93"/>
      <c r="E129" s="93"/>
      <c r="F129" s="93"/>
      <c r="G129" s="93"/>
      <c r="H129" s="93"/>
      <c r="I129" s="93"/>
      <c r="J129" s="93"/>
      <c r="K129" s="93"/>
      <c r="L129" s="93"/>
      <c r="M129" s="158"/>
      <c r="N129" s="156"/>
      <c r="O129" s="214" t="s">
        <v>251</v>
      </c>
      <c r="P129" s="214"/>
      <c r="Q129" s="214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  <c r="AC129" s="158"/>
      <c r="AD129" s="158"/>
      <c r="AE129" s="158"/>
      <c r="AF129" s="159"/>
      <c r="AG129" s="159"/>
      <c r="AH129" s="159"/>
      <c r="AM129" s="151"/>
      <c r="AN129" s="151"/>
      <c r="AO129" s="151"/>
      <c r="AP129" s="151"/>
      <c r="AQ129" s="151"/>
      <c r="AR129" s="151"/>
      <c r="AT129" s="151"/>
      <c r="AU129" s="151"/>
    </row>
    <row r="130" spans="1:47" s="150" customFormat="1" ht="49.95" customHeight="1">
      <c r="A130" s="91" t="s">
        <v>237</v>
      </c>
      <c r="B130" s="92"/>
      <c r="C130" s="92"/>
      <c r="D130" s="93"/>
      <c r="E130" s="93"/>
      <c r="F130" s="93"/>
      <c r="G130" s="93"/>
      <c r="H130" s="93"/>
      <c r="I130" s="93"/>
      <c r="J130" s="93"/>
      <c r="K130" s="93"/>
      <c r="L130" s="93"/>
      <c r="M130" s="158"/>
      <c r="N130" s="156"/>
      <c r="O130" s="92" t="s">
        <v>237</v>
      </c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  <c r="AC130" s="158"/>
      <c r="AD130" s="158"/>
      <c r="AE130" s="158"/>
      <c r="AF130" s="159"/>
      <c r="AG130" s="159"/>
      <c r="AH130" s="159"/>
      <c r="AM130" s="151"/>
      <c r="AN130" s="151"/>
      <c r="AO130" s="151"/>
      <c r="AP130" s="151"/>
      <c r="AQ130" s="151"/>
      <c r="AR130" s="151"/>
      <c r="AT130" s="151"/>
      <c r="AU130" s="151"/>
    </row>
    <row r="131" spans="1:47" s="150" customFormat="1" ht="49.95" customHeight="1">
      <c r="A131" s="152" t="s">
        <v>249</v>
      </c>
      <c r="B131" s="153"/>
      <c r="C131" s="153"/>
      <c r="D131" s="153"/>
      <c r="E131" s="154"/>
      <c r="F131" s="154"/>
      <c r="G131" s="154"/>
      <c r="H131" s="154"/>
      <c r="I131" s="154"/>
      <c r="J131" s="154"/>
      <c r="K131" s="154"/>
      <c r="L131" s="154"/>
      <c r="M131" s="155"/>
      <c r="N131" s="156"/>
      <c r="O131" s="153" t="s">
        <v>250</v>
      </c>
      <c r="P131" s="155"/>
      <c r="Q131" s="155"/>
      <c r="R131" s="155"/>
      <c r="S131" s="155"/>
      <c r="T131" s="155"/>
      <c r="U131" s="155"/>
      <c r="V131" s="155"/>
      <c r="W131" s="155"/>
      <c r="X131" s="155"/>
      <c r="Y131" s="155"/>
      <c r="Z131" s="155"/>
      <c r="AA131" s="155"/>
      <c r="AB131" s="155"/>
      <c r="AC131" s="155"/>
      <c r="AD131" s="155"/>
      <c r="AE131" s="155"/>
      <c r="AF131" s="159"/>
      <c r="AG131" s="159"/>
      <c r="AH131" s="159"/>
      <c r="AM131" s="151"/>
      <c r="AN131" s="151"/>
      <c r="AO131" s="151"/>
      <c r="AP131" s="151"/>
      <c r="AQ131" s="151"/>
      <c r="AR131" s="151"/>
      <c r="AT131" s="151"/>
      <c r="AU131" s="151"/>
    </row>
    <row r="132" spans="1:47" s="150" customFormat="1" ht="49.95" customHeight="1">
      <c r="A132" s="91" t="s">
        <v>252</v>
      </c>
      <c r="B132" s="91"/>
      <c r="C132" s="92"/>
      <c r="D132" s="92"/>
      <c r="E132" s="93"/>
      <c r="F132" s="93"/>
      <c r="G132" s="93"/>
      <c r="H132" s="93"/>
      <c r="I132" s="93"/>
      <c r="J132" s="93"/>
      <c r="K132" s="93"/>
      <c r="L132" s="93"/>
      <c r="M132" s="158"/>
      <c r="N132" s="156"/>
      <c r="O132" s="91" t="s">
        <v>252</v>
      </c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  <c r="AC132" s="158"/>
      <c r="AD132" s="158"/>
      <c r="AE132" s="158"/>
      <c r="AF132" s="159"/>
      <c r="AG132" s="159"/>
      <c r="AH132" s="159"/>
      <c r="AM132" s="151"/>
      <c r="AN132" s="151"/>
      <c r="AO132" s="151"/>
      <c r="AP132" s="151"/>
      <c r="AQ132" s="151"/>
      <c r="AR132" s="151"/>
      <c r="AT132" s="151"/>
      <c r="AU132" s="151"/>
    </row>
    <row r="133" spans="1:47" s="150" customFormat="1" ht="49.95" customHeight="1">
      <c r="A133" s="214" t="s">
        <v>251</v>
      </c>
      <c r="B133" s="214"/>
      <c r="C133" s="160"/>
      <c r="D133" s="161"/>
      <c r="E133" s="93"/>
      <c r="F133" s="93"/>
      <c r="G133" s="93"/>
      <c r="H133" s="93"/>
      <c r="I133" s="93"/>
      <c r="J133" s="93"/>
      <c r="K133" s="93"/>
      <c r="L133" s="93"/>
      <c r="M133" s="158"/>
      <c r="N133" s="156"/>
      <c r="O133" s="214" t="s">
        <v>251</v>
      </c>
      <c r="P133" s="214"/>
      <c r="Q133" s="214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  <c r="AD133" s="158"/>
      <c r="AE133" s="158"/>
      <c r="AF133" s="159"/>
      <c r="AG133" s="159"/>
      <c r="AH133" s="159"/>
      <c r="AM133" s="151"/>
      <c r="AN133" s="151"/>
      <c r="AO133" s="151"/>
      <c r="AP133" s="151"/>
      <c r="AQ133" s="151"/>
      <c r="AR133" s="151"/>
      <c r="AT133" s="151"/>
      <c r="AU133" s="151"/>
    </row>
    <row r="134" spans="1:47" s="150" customFormat="1" ht="49.95" customHeight="1">
      <c r="A134" s="91" t="s">
        <v>237</v>
      </c>
      <c r="B134" s="92"/>
      <c r="C134" s="92"/>
      <c r="D134" s="93"/>
      <c r="E134" s="162"/>
      <c r="F134" s="162"/>
      <c r="G134" s="93"/>
      <c r="H134" s="93"/>
      <c r="I134" s="93"/>
      <c r="J134" s="93"/>
      <c r="K134" s="93"/>
      <c r="L134" s="93"/>
      <c r="M134" s="158"/>
      <c r="N134" s="156"/>
      <c r="O134" s="92" t="s">
        <v>237</v>
      </c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8"/>
      <c r="AC134" s="158"/>
      <c r="AD134" s="158"/>
      <c r="AE134" s="158"/>
      <c r="AF134" s="159"/>
      <c r="AG134" s="159"/>
      <c r="AH134" s="159"/>
      <c r="AM134" s="151"/>
      <c r="AN134" s="151"/>
      <c r="AO134" s="151"/>
      <c r="AP134" s="151"/>
      <c r="AQ134" s="151"/>
      <c r="AR134" s="151"/>
      <c r="AT134" s="151"/>
      <c r="AU134" s="151"/>
    </row>
    <row r="135" spans="1:47" s="150" customFormat="1" ht="30" customHeight="1">
      <c r="A135" s="213" t="s">
        <v>253</v>
      </c>
      <c r="B135" s="213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  <c r="R135" s="213"/>
      <c r="S135" s="213"/>
      <c r="T135" s="213"/>
      <c r="U135" s="213"/>
      <c r="V135" s="213"/>
      <c r="W135" s="213"/>
      <c r="X135" s="213"/>
      <c r="Y135" s="213"/>
      <c r="Z135" s="213"/>
      <c r="AA135" s="213"/>
      <c r="AB135" s="213"/>
      <c r="AC135" s="213"/>
      <c r="AD135" s="213"/>
      <c r="AE135" s="213"/>
      <c r="AF135" s="149"/>
      <c r="AG135" s="149"/>
      <c r="AH135" s="149"/>
      <c r="AI135" s="149"/>
      <c r="AJ135" s="149"/>
      <c r="AK135" s="149"/>
      <c r="AL135" s="149"/>
      <c r="AM135" s="151"/>
      <c r="AN135" s="151"/>
      <c r="AO135" s="151"/>
      <c r="AP135" s="151"/>
      <c r="AQ135" s="151"/>
      <c r="AR135" s="151"/>
      <c r="AT135" s="151"/>
      <c r="AU135" s="151"/>
    </row>
    <row r="136" spans="1:47" s="150" customFormat="1" ht="30" customHeight="1">
      <c r="A136" s="213"/>
      <c r="B136" s="213"/>
      <c r="C136" s="213"/>
      <c r="D136" s="213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  <c r="R136" s="213"/>
      <c r="S136" s="213"/>
      <c r="T136" s="213"/>
      <c r="U136" s="213"/>
      <c r="V136" s="213"/>
      <c r="W136" s="213"/>
      <c r="X136" s="213"/>
      <c r="Y136" s="213"/>
      <c r="Z136" s="213"/>
      <c r="AA136" s="213"/>
      <c r="AB136" s="213"/>
      <c r="AC136" s="213"/>
      <c r="AD136" s="213"/>
      <c r="AE136" s="213"/>
      <c r="AM136" s="151"/>
      <c r="AN136" s="151"/>
      <c r="AO136" s="151"/>
      <c r="AP136" s="151"/>
      <c r="AQ136" s="151"/>
      <c r="AR136" s="151"/>
      <c r="AT136" s="151"/>
      <c r="AU136" s="151"/>
    </row>
    <row r="137" spans="1:47" s="150" customFormat="1" ht="30" customHeight="1">
      <c r="A137" s="213"/>
      <c r="B137" s="213"/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  <c r="R137" s="213"/>
      <c r="S137" s="213"/>
      <c r="T137" s="213"/>
      <c r="U137" s="213"/>
      <c r="V137" s="213"/>
      <c r="W137" s="213"/>
      <c r="X137" s="213"/>
      <c r="Y137" s="213"/>
      <c r="Z137" s="213"/>
      <c r="AA137" s="213"/>
      <c r="AB137" s="213"/>
      <c r="AC137" s="213"/>
      <c r="AD137" s="213"/>
      <c r="AE137" s="213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T137" s="151"/>
      <c r="AU137" s="151"/>
    </row>
  </sheetData>
  <mergeCells count="61">
    <mergeCell ref="AA4:AB4"/>
    <mergeCell ref="A2:AE2"/>
    <mergeCell ref="M4:N4"/>
    <mergeCell ref="O4:P4"/>
    <mergeCell ref="Q4:R4"/>
    <mergeCell ref="A3:A5"/>
    <mergeCell ref="G4:H4"/>
    <mergeCell ref="I4:J4"/>
    <mergeCell ref="K4:L4"/>
    <mergeCell ref="D3:D5"/>
    <mergeCell ref="E3:E5"/>
    <mergeCell ref="AC4:AD4"/>
    <mergeCell ref="F3:F5"/>
    <mergeCell ref="G3:AE3"/>
    <mergeCell ref="U4:V4"/>
    <mergeCell ref="W4:X4"/>
    <mergeCell ref="AE4:AE5"/>
    <mergeCell ref="A21:A25"/>
    <mergeCell ref="D37:E37"/>
    <mergeCell ref="F37:G37"/>
    <mergeCell ref="A26:F26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F34:F36"/>
    <mergeCell ref="C58:Q59"/>
    <mergeCell ref="A109:AE110"/>
    <mergeCell ref="B3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6:A19"/>
    <mergeCell ref="S4:T4"/>
    <mergeCell ref="Y4:Z4"/>
    <mergeCell ref="A135:AE137"/>
    <mergeCell ref="A113:B113"/>
    <mergeCell ref="A117:B117"/>
    <mergeCell ref="A121:B121"/>
    <mergeCell ref="A125:B125"/>
    <mergeCell ref="A129:B129"/>
    <mergeCell ref="A133:B133"/>
    <mergeCell ref="O113:Q113"/>
    <mergeCell ref="O117:R117"/>
    <mergeCell ref="O121:Q121"/>
    <mergeCell ref="O125:Q125"/>
    <mergeCell ref="O129:Q129"/>
    <mergeCell ref="O133:Q133"/>
  </mergeCells>
  <phoneticPr fontId="25" type="noConversion"/>
  <pageMargins left="0.43307086614173229" right="0.19685039370078741" top="0.31496062992125984" bottom="0.31496062992125984" header="0.27559055118110237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view="pageBreakPreview" zoomScaleNormal="100" zoomScaleSheetLayoutView="100" workbookViewId="0">
      <pane xSplit="11052" ySplit="3108" topLeftCell="M25" activePane="bottomRight"/>
      <selection pane="topRight" activeCell="F1" sqref="F1"/>
      <selection pane="bottomLeft" activeCell="C40" sqref="C40"/>
      <selection pane="bottomRight" activeCell="I37" sqref="I37"/>
    </sheetView>
  </sheetViews>
  <sheetFormatPr defaultColWidth="9" defaultRowHeight="25.05" customHeight="1"/>
  <cols>
    <col min="1" max="1" width="10.8984375" style="110" customWidth="1"/>
    <col min="2" max="2" width="42" style="145" customWidth="1"/>
    <col min="3" max="3" width="9.3984375" style="145" bestFit="1" customWidth="1"/>
    <col min="4" max="4" width="17.296875" style="145" customWidth="1"/>
    <col min="5" max="5" width="8.3984375" style="145" customWidth="1"/>
    <col min="6" max="6" width="7.8984375" style="163" bestFit="1" customWidth="1"/>
    <col min="7" max="7" width="6.69921875" style="145" customWidth="1"/>
    <col min="8" max="8" width="8.8984375" style="145" bestFit="1" customWidth="1"/>
    <col min="9" max="9" width="6.69921875" style="145" customWidth="1"/>
    <col min="10" max="10" width="8.8984375" style="164" bestFit="1" customWidth="1"/>
    <col min="11" max="11" width="6.69921875" style="145" customWidth="1"/>
    <col min="12" max="12" width="8.8984375" style="145" bestFit="1" customWidth="1"/>
    <col min="13" max="13" width="6.69921875" style="145" customWidth="1"/>
    <col min="14" max="14" width="8.8984375" style="145" bestFit="1" customWidth="1"/>
    <col min="15" max="15" width="6.69921875" style="145" customWidth="1"/>
    <col min="16" max="16" width="8.8984375" style="145" bestFit="1" customWidth="1"/>
    <col min="17" max="17" width="6.69921875" style="145" customWidth="1"/>
    <col min="18" max="18" width="8.8984375" style="145" bestFit="1" customWidth="1"/>
    <col min="19" max="19" width="6.69921875" style="145" customWidth="1"/>
    <col min="20" max="20" width="8.8984375" style="145" bestFit="1" customWidth="1"/>
    <col min="21" max="21" width="6.69921875" style="145" customWidth="1"/>
    <col min="22" max="22" width="8.8984375" style="145" bestFit="1" customWidth="1"/>
    <col min="23" max="23" width="6.69921875" style="145" customWidth="1"/>
    <col min="24" max="24" width="8.8984375" style="145" bestFit="1" customWidth="1"/>
    <col min="25" max="25" width="6.69921875" style="145" customWidth="1"/>
    <col min="26" max="26" width="8.8984375" style="145" bestFit="1" customWidth="1"/>
    <col min="27" max="27" width="6.69921875" style="145" customWidth="1"/>
    <col min="28" max="28" width="8.8984375" style="145" bestFit="1" customWidth="1"/>
    <col min="29" max="29" width="6.69921875" style="145" customWidth="1"/>
    <col min="30" max="30" width="9.69921875" style="145" customWidth="1"/>
    <col min="31" max="31" width="9" style="145"/>
    <col min="32" max="32" width="9" style="145" customWidth="1"/>
    <col min="33" max="16384" width="9" style="145"/>
  </cols>
  <sheetData>
    <row r="1" spans="1:31" ht="25.05" customHeight="1">
      <c r="AC1" s="145" t="s">
        <v>82</v>
      </c>
    </row>
    <row r="2" spans="1:31" ht="25.05" customHeight="1">
      <c r="A2" s="255" t="s">
        <v>81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7"/>
    </row>
    <row r="3" spans="1:31" s="110" customFormat="1" ht="25.05" customHeight="1">
      <c r="A3" s="246" t="s">
        <v>0</v>
      </c>
      <c r="B3" s="246" t="s">
        <v>17</v>
      </c>
      <c r="C3" s="246" t="s">
        <v>2</v>
      </c>
      <c r="D3" s="246" t="s">
        <v>3</v>
      </c>
      <c r="E3" s="246" t="s">
        <v>80</v>
      </c>
      <c r="F3" s="258" t="s">
        <v>263</v>
      </c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60" t="s">
        <v>3</v>
      </c>
    </row>
    <row r="4" spans="1:31" s="110" customFormat="1" ht="25.05" customHeight="1">
      <c r="A4" s="246"/>
      <c r="B4" s="246"/>
      <c r="C4" s="246"/>
      <c r="D4" s="246"/>
      <c r="E4" s="246"/>
      <c r="F4" s="254" t="s">
        <v>18</v>
      </c>
      <c r="G4" s="254"/>
      <c r="H4" s="254" t="s">
        <v>19</v>
      </c>
      <c r="I4" s="254"/>
      <c r="J4" s="254" t="s">
        <v>20</v>
      </c>
      <c r="K4" s="254"/>
      <c r="L4" s="254" t="s">
        <v>21</v>
      </c>
      <c r="M4" s="254"/>
      <c r="N4" s="254" t="s">
        <v>66</v>
      </c>
      <c r="O4" s="254"/>
      <c r="P4" s="254" t="s">
        <v>67</v>
      </c>
      <c r="Q4" s="254"/>
      <c r="R4" s="254" t="s">
        <v>23</v>
      </c>
      <c r="S4" s="254"/>
      <c r="T4" s="254" t="s">
        <v>24</v>
      </c>
      <c r="U4" s="254"/>
      <c r="V4" s="254" t="s">
        <v>25</v>
      </c>
      <c r="W4" s="254"/>
      <c r="X4" s="254" t="s">
        <v>26</v>
      </c>
      <c r="Y4" s="254"/>
      <c r="Z4" s="254" t="s">
        <v>22</v>
      </c>
      <c r="AA4" s="254"/>
      <c r="AB4" s="254" t="s">
        <v>27</v>
      </c>
      <c r="AC4" s="254"/>
      <c r="AD4" s="255" t="s">
        <v>28</v>
      </c>
      <c r="AE4" s="261"/>
    </row>
    <row r="5" spans="1:31" s="110" customFormat="1" ht="43.2" customHeight="1">
      <c r="A5" s="246"/>
      <c r="B5" s="246"/>
      <c r="C5" s="246"/>
      <c r="D5" s="246"/>
      <c r="E5" s="246"/>
      <c r="F5" s="85" t="s">
        <v>1</v>
      </c>
      <c r="G5" s="85" t="s">
        <v>12</v>
      </c>
      <c r="H5" s="85" t="s">
        <v>1</v>
      </c>
      <c r="I5" s="85" t="s">
        <v>12</v>
      </c>
      <c r="J5" s="85" t="s">
        <v>1</v>
      </c>
      <c r="K5" s="85" t="s">
        <v>12</v>
      </c>
      <c r="L5" s="85" t="s">
        <v>1</v>
      </c>
      <c r="M5" s="85" t="s">
        <v>12</v>
      </c>
      <c r="N5" s="85" t="s">
        <v>1</v>
      </c>
      <c r="O5" s="85" t="s">
        <v>12</v>
      </c>
      <c r="P5" s="85" t="s">
        <v>1</v>
      </c>
      <c r="Q5" s="85" t="s">
        <v>12</v>
      </c>
      <c r="R5" s="85" t="s">
        <v>1</v>
      </c>
      <c r="S5" s="85" t="s">
        <v>12</v>
      </c>
      <c r="T5" s="85" t="s">
        <v>1</v>
      </c>
      <c r="U5" s="85" t="s">
        <v>12</v>
      </c>
      <c r="V5" s="85" t="s">
        <v>1</v>
      </c>
      <c r="W5" s="85" t="s">
        <v>12</v>
      </c>
      <c r="X5" s="85" t="s">
        <v>1</v>
      </c>
      <c r="Y5" s="85" t="s">
        <v>12</v>
      </c>
      <c r="Z5" s="85" t="s">
        <v>1</v>
      </c>
      <c r="AA5" s="85" t="s">
        <v>12</v>
      </c>
      <c r="AB5" s="85" t="s">
        <v>1</v>
      </c>
      <c r="AC5" s="85" t="s">
        <v>12</v>
      </c>
      <c r="AD5" s="263"/>
      <c r="AE5" s="262"/>
    </row>
    <row r="6" spans="1:31" ht="46.8">
      <c r="A6" s="250" t="s">
        <v>97</v>
      </c>
      <c r="B6" s="165" t="s">
        <v>32</v>
      </c>
      <c r="C6" s="166"/>
      <c r="D6" s="166"/>
      <c r="E6" s="166"/>
      <c r="F6" s="167"/>
      <c r="G6" s="168"/>
      <c r="H6" s="169"/>
      <c r="I6" s="169"/>
      <c r="J6" s="168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7"/>
    </row>
    <row r="7" spans="1:31" ht="25.05" customHeight="1">
      <c r="A7" s="251"/>
      <c r="B7" s="165" t="s">
        <v>33</v>
      </c>
      <c r="C7" s="166"/>
      <c r="D7" s="166"/>
      <c r="E7" s="166"/>
      <c r="F7" s="167"/>
      <c r="G7" s="168"/>
      <c r="H7" s="169"/>
      <c r="I7" s="169"/>
      <c r="J7" s="168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70"/>
    </row>
    <row r="8" spans="1:31" ht="25.05" customHeight="1">
      <c r="A8" s="251"/>
      <c r="B8" s="171" t="s">
        <v>34</v>
      </c>
      <c r="C8" s="172">
        <v>2.7078000000000002</v>
      </c>
      <c r="D8" s="166" t="s">
        <v>13</v>
      </c>
      <c r="E8" s="166" t="s">
        <v>5</v>
      </c>
      <c r="F8" s="167"/>
      <c r="G8" s="173">
        <f>F8*C8</f>
        <v>0</v>
      </c>
      <c r="H8" s="167"/>
      <c r="I8" s="173">
        <f>H8*C8</f>
        <v>0</v>
      </c>
      <c r="J8" s="167"/>
      <c r="K8" s="173">
        <f>J8*C8</f>
        <v>0</v>
      </c>
      <c r="L8" s="167"/>
      <c r="M8" s="173">
        <f>L8*C8</f>
        <v>0</v>
      </c>
      <c r="N8" s="167"/>
      <c r="O8" s="173">
        <f>N8*C8</f>
        <v>0</v>
      </c>
      <c r="P8" s="167"/>
      <c r="Q8" s="173">
        <f>P8*C8</f>
        <v>0</v>
      </c>
      <c r="R8" s="167"/>
      <c r="S8" s="173">
        <f>R8*C8</f>
        <v>0</v>
      </c>
      <c r="T8" s="167"/>
      <c r="U8" s="173">
        <f>T8*C8</f>
        <v>0</v>
      </c>
      <c r="V8" s="167"/>
      <c r="W8" s="173">
        <f>V8*C8</f>
        <v>0</v>
      </c>
      <c r="X8" s="167"/>
      <c r="Y8" s="173">
        <f>X8*C8</f>
        <v>0</v>
      </c>
      <c r="Z8" s="167"/>
      <c r="AA8" s="173">
        <f>Z8*C8</f>
        <v>0</v>
      </c>
      <c r="AB8" s="167"/>
      <c r="AC8" s="173">
        <f>AB8*C8</f>
        <v>0</v>
      </c>
      <c r="AD8" s="174">
        <f>G8+I8+K8+M8+O8+Q8+S8+U8+W8+Y8+AA8+AC8</f>
        <v>0</v>
      </c>
      <c r="AE8" s="167" t="s">
        <v>84</v>
      </c>
    </row>
    <row r="9" spans="1:31" ht="25.05" customHeight="1">
      <c r="A9" s="251"/>
      <c r="B9" s="171" t="s">
        <v>35</v>
      </c>
      <c r="C9" s="172">
        <v>2.7078000000000002</v>
      </c>
      <c r="D9" s="166" t="s">
        <v>13</v>
      </c>
      <c r="E9" s="166" t="s">
        <v>5</v>
      </c>
      <c r="F9" s="167"/>
      <c r="G9" s="173">
        <f>F9*C9</f>
        <v>0</v>
      </c>
      <c r="H9" s="167"/>
      <c r="I9" s="173">
        <f>H9*C9</f>
        <v>0</v>
      </c>
      <c r="J9" s="167"/>
      <c r="K9" s="173">
        <f>J9*C9</f>
        <v>0</v>
      </c>
      <c r="L9" s="167"/>
      <c r="M9" s="173">
        <f>L9*C9</f>
        <v>0</v>
      </c>
      <c r="N9" s="167"/>
      <c r="O9" s="173">
        <f>N9*C9</f>
        <v>0</v>
      </c>
      <c r="P9" s="167"/>
      <c r="Q9" s="173">
        <f>P9*C9</f>
        <v>0</v>
      </c>
      <c r="R9" s="167"/>
      <c r="S9" s="173">
        <f>R9*C9</f>
        <v>0</v>
      </c>
      <c r="T9" s="167"/>
      <c r="U9" s="173">
        <f>T9*C9</f>
        <v>0</v>
      </c>
      <c r="V9" s="167"/>
      <c r="W9" s="173">
        <f>V9*C9</f>
        <v>0</v>
      </c>
      <c r="X9" s="167"/>
      <c r="Y9" s="173">
        <f>X9*C9</f>
        <v>0</v>
      </c>
      <c r="Z9" s="167"/>
      <c r="AA9" s="173">
        <f>Z9*C9</f>
        <v>0</v>
      </c>
      <c r="AB9" s="167"/>
      <c r="AC9" s="173">
        <f>AB9*C9</f>
        <v>0</v>
      </c>
      <c r="AD9" s="174">
        <f t="shared" ref="AD9:AD25" si="0">G9+I9+K9+M9+O9+Q9+S9+U9+W9+Y9+AA9+AC9</f>
        <v>0</v>
      </c>
      <c r="AE9" s="167" t="s">
        <v>84</v>
      </c>
    </row>
    <row r="10" spans="1:31" ht="25.05" customHeight="1">
      <c r="A10" s="251"/>
      <c r="B10" s="175" t="s">
        <v>36</v>
      </c>
      <c r="C10" s="172"/>
      <c r="D10" s="166"/>
      <c r="E10" s="166"/>
      <c r="F10" s="167"/>
      <c r="G10" s="173"/>
      <c r="H10" s="167"/>
      <c r="I10" s="173"/>
      <c r="J10" s="167"/>
      <c r="K10" s="173"/>
      <c r="L10" s="167"/>
      <c r="M10" s="173"/>
      <c r="N10" s="167"/>
      <c r="O10" s="173"/>
      <c r="P10" s="167"/>
      <c r="Q10" s="173"/>
      <c r="R10" s="167"/>
      <c r="S10" s="173"/>
      <c r="T10" s="167"/>
      <c r="U10" s="173"/>
      <c r="V10" s="167"/>
      <c r="W10" s="173"/>
      <c r="X10" s="167"/>
      <c r="Y10" s="173"/>
      <c r="Z10" s="167"/>
      <c r="AA10" s="173"/>
      <c r="AB10" s="167"/>
      <c r="AC10" s="173"/>
      <c r="AD10" s="174"/>
      <c r="AE10" s="167"/>
    </row>
    <row r="11" spans="1:31" ht="46.8">
      <c r="A11" s="251"/>
      <c r="B11" s="175" t="s">
        <v>37</v>
      </c>
      <c r="C11" s="172"/>
      <c r="D11" s="166"/>
      <c r="E11" s="166"/>
      <c r="F11" s="167"/>
      <c r="G11" s="173"/>
      <c r="H11" s="167"/>
      <c r="I11" s="173"/>
      <c r="J11" s="167"/>
      <c r="K11" s="173"/>
      <c r="L11" s="167"/>
      <c r="M11" s="173"/>
      <c r="N11" s="167"/>
      <c r="O11" s="173"/>
      <c r="P11" s="167"/>
      <c r="Q11" s="173"/>
      <c r="R11" s="167"/>
      <c r="S11" s="173"/>
      <c r="T11" s="167"/>
      <c r="U11" s="173"/>
      <c r="V11" s="167"/>
      <c r="W11" s="173"/>
      <c r="X11" s="167"/>
      <c r="Y11" s="173"/>
      <c r="Z11" s="167"/>
      <c r="AA11" s="173"/>
      <c r="AB11" s="167"/>
      <c r="AC11" s="173"/>
      <c r="AD11" s="174"/>
      <c r="AE11" s="167"/>
    </row>
    <row r="12" spans="1:31" ht="25.05" customHeight="1">
      <c r="A12" s="251"/>
      <c r="B12" s="171" t="s">
        <v>38</v>
      </c>
      <c r="C12" s="172">
        <v>2.7406000000000001</v>
      </c>
      <c r="D12" s="166" t="s">
        <v>13</v>
      </c>
      <c r="E12" s="166" t="s">
        <v>5</v>
      </c>
      <c r="F12" s="176">
        <f>'[5]น้ำมัน-ดีเซล'!$C$5</f>
        <v>558.95699999999999</v>
      </c>
      <c r="G12" s="177">
        <f t="shared" ref="G12:G13" si="1">F12*$C12</f>
        <v>1531.8775542000001</v>
      </c>
      <c r="H12" s="176">
        <f>'[5]น้ำมัน-ดีเซล'!$C$6</f>
        <v>112.967</v>
      </c>
      <c r="I12" s="177">
        <f t="shared" ref="I12:I13" si="2">H12*$C12</f>
        <v>309.59736020000003</v>
      </c>
      <c r="J12" s="176">
        <f>'[5]น้ำมัน-ดีเซล'!$C$7</f>
        <v>245.21000000000004</v>
      </c>
      <c r="K12" s="177">
        <f t="shared" ref="K12:K13" si="3">J12*$C12</f>
        <v>672.02252600000008</v>
      </c>
      <c r="L12" s="176">
        <f>'[5]น้ำมัน-ดีเซล'!$C$8</f>
        <v>45.317</v>
      </c>
      <c r="M12" s="177">
        <f t="shared" ref="M12:M13" si="4">L12*$C12</f>
        <v>124.19577020000001</v>
      </c>
      <c r="N12" s="176">
        <f>'[5]น้ำมัน-ดีเซล'!$C$9</f>
        <v>261.50100000000003</v>
      </c>
      <c r="O12" s="177">
        <f t="shared" ref="O12:O13" si="5">N12*$C12</f>
        <v>716.66964060000009</v>
      </c>
      <c r="P12" s="176">
        <f>'[5]น้ำมัน-ดีเซล'!$C$10</f>
        <v>269.553</v>
      </c>
      <c r="Q12" s="177">
        <f t="shared" ref="Q12:Q13" si="6">P12*$C12</f>
        <v>738.73695180000004</v>
      </c>
      <c r="R12" s="176">
        <f>'[5]น้ำมัน-ดีเซล'!$C$11</f>
        <v>147.73099999999999</v>
      </c>
      <c r="S12" s="177">
        <f t="shared" ref="S12:S13" si="7">R12*$C12</f>
        <v>404.87157860000002</v>
      </c>
      <c r="T12" s="176">
        <f>'[5]น้ำมัน-ดีเซล'!$C$12</f>
        <v>219.74099999999999</v>
      </c>
      <c r="U12" s="177">
        <f t="shared" ref="U12:U13" si="8">T12*$C12</f>
        <v>602.22218459999999</v>
      </c>
      <c r="V12" s="176">
        <f>'[5]น้ำมัน-ดีเซล'!$C$13</f>
        <v>158.19499999999999</v>
      </c>
      <c r="W12" s="177">
        <f t="shared" ref="W12:W13" si="9">V12*$C12</f>
        <v>433.549217</v>
      </c>
      <c r="X12" s="176">
        <f>'[5]น้ำมัน-ดีเซล'!$C$14</f>
        <v>270.798</v>
      </c>
      <c r="Y12" s="177">
        <f t="shared" ref="Y12:Y13" si="10">X12*$C12</f>
        <v>742.14899880000007</v>
      </c>
      <c r="Z12" s="176">
        <f>'[5]น้ำมัน-ดีเซล'!$C$15</f>
        <v>262.99599999999998</v>
      </c>
      <c r="AA12" s="177">
        <f t="shared" ref="AA12:AA13" si="11">Z12*$C12</f>
        <v>720.76683760000003</v>
      </c>
      <c r="AB12" s="176">
        <f>'[5]น้ำมัน-ดีเซล'!$C$16</f>
        <v>237.411</v>
      </c>
      <c r="AC12" s="177">
        <f t="shared" ref="AC12:AC13" si="12">AB12*$C12</f>
        <v>650.64858660000004</v>
      </c>
      <c r="AD12" s="174">
        <f t="shared" si="0"/>
        <v>7647.307206200001</v>
      </c>
      <c r="AE12" s="167" t="s">
        <v>84</v>
      </c>
    </row>
    <row r="13" spans="1:31" ht="25.05" customHeight="1">
      <c r="A13" s="251"/>
      <c r="B13" s="171" t="s">
        <v>61</v>
      </c>
      <c r="C13" s="172">
        <v>2.2393999999999998</v>
      </c>
      <c r="D13" s="166" t="s">
        <v>13</v>
      </c>
      <c r="E13" s="166" t="s">
        <v>5</v>
      </c>
      <c r="F13" s="176">
        <f>'[5]น้ำมัน-แก๊สโซฮฮอล์ 91'!$C$5</f>
        <v>129.58199999999999</v>
      </c>
      <c r="G13" s="177">
        <f t="shared" si="1"/>
        <v>290.18593079999994</v>
      </c>
      <c r="H13" s="176">
        <f>'[5]น้ำมัน-แก๊สโซฮฮอล์ 91'!$C$6</f>
        <v>123.762</v>
      </c>
      <c r="I13" s="177">
        <f t="shared" si="2"/>
        <v>277.15262279999996</v>
      </c>
      <c r="J13" s="176">
        <f>'[5]น้ำมัน-แก๊สโซฮฮอล์ 91'!$C$7</f>
        <v>90.092999999999989</v>
      </c>
      <c r="K13" s="177">
        <f t="shared" si="3"/>
        <v>201.75426419999997</v>
      </c>
      <c r="L13" s="176">
        <f>'[5]น้ำมัน-แก๊สโซฮฮอล์ 91'!$C$8</f>
        <v>45.213000000000001</v>
      </c>
      <c r="M13" s="177">
        <f t="shared" si="4"/>
        <v>101.24999219999999</v>
      </c>
      <c r="N13" s="176">
        <f>'[5]น้ำมัน-แก๊สโซฮฮอล์ 91'!$C$9</f>
        <v>39.436999999999998</v>
      </c>
      <c r="O13" s="177">
        <f t="shared" si="5"/>
        <v>88.315217799999985</v>
      </c>
      <c r="P13" s="176">
        <f>'[5]น้ำมัน-แก๊สโซฮฮอล์ 91'!$C$10</f>
        <v>59.04</v>
      </c>
      <c r="Q13" s="177">
        <f t="shared" si="6"/>
        <v>132.21417599999998</v>
      </c>
      <c r="R13" s="176">
        <f>'[5]น้ำมัน-แก๊สโซฮฮอล์ 91'!$C$11</f>
        <v>0</v>
      </c>
      <c r="S13" s="177">
        <f t="shared" si="7"/>
        <v>0</v>
      </c>
      <c r="T13" s="176">
        <f>'[5]น้ำมัน-แก๊สโซฮฮอล์ 91'!$C$12</f>
        <v>0</v>
      </c>
      <c r="U13" s="177">
        <f t="shared" si="8"/>
        <v>0</v>
      </c>
      <c r="V13" s="176">
        <f>'[5]น้ำมัน-แก๊สโซฮฮอล์ 91'!$C$13</f>
        <v>44.118000000000002</v>
      </c>
      <c r="W13" s="177">
        <f t="shared" si="9"/>
        <v>98.797849200000002</v>
      </c>
      <c r="X13" s="176">
        <f>'[5]น้ำมัน-แก๊สโซฮฮอล์ 91'!$C$14</f>
        <v>80.751000000000005</v>
      </c>
      <c r="Y13" s="177">
        <f t="shared" si="10"/>
        <v>180.8337894</v>
      </c>
      <c r="Z13" s="176">
        <f>'[5]น้ำมัน-แก๊สโซฮฮอล์ 91'!$C$15</f>
        <v>70.27</v>
      </c>
      <c r="AA13" s="177">
        <f t="shared" si="11"/>
        <v>157.36263799999998</v>
      </c>
      <c r="AB13" s="176">
        <f>'[5]น้ำมัน-แก๊สโซฮฮอล์ 91'!$C$16</f>
        <v>108.70499999999998</v>
      </c>
      <c r="AC13" s="177">
        <f t="shared" si="12"/>
        <v>243.43397699999994</v>
      </c>
      <c r="AD13" s="174">
        <f t="shared" si="0"/>
        <v>1771.3004573999999</v>
      </c>
      <c r="AE13" s="167" t="s">
        <v>84</v>
      </c>
    </row>
    <row r="14" spans="1:31" ht="25.05" customHeight="1">
      <c r="A14" s="251"/>
      <c r="B14" s="171" t="s">
        <v>39</v>
      </c>
      <c r="C14" s="172">
        <v>2.2393999999999998</v>
      </c>
      <c r="D14" s="166" t="s">
        <v>13</v>
      </c>
      <c r="E14" s="166" t="s">
        <v>5</v>
      </c>
      <c r="F14" s="178"/>
      <c r="G14" s="173">
        <f t="shared" ref="G14:G25" si="13">F14*C14</f>
        <v>0</v>
      </c>
      <c r="H14" s="178"/>
      <c r="I14" s="173">
        <f t="shared" ref="I14:I25" si="14">H14*C14</f>
        <v>0</v>
      </c>
      <c r="J14" s="178"/>
      <c r="K14" s="173">
        <f t="shared" ref="K14:K25" si="15">J14*C14</f>
        <v>0</v>
      </c>
      <c r="L14" s="178"/>
      <c r="M14" s="173">
        <f t="shared" ref="M14:M25" si="16">L14*C14</f>
        <v>0</v>
      </c>
      <c r="N14" s="178"/>
      <c r="O14" s="173">
        <f t="shared" ref="O14:O25" si="17">N14*C14</f>
        <v>0</v>
      </c>
      <c r="P14" s="178"/>
      <c r="Q14" s="173">
        <f t="shared" ref="Q14:Q25" si="18">P14*C14</f>
        <v>0</v>
      </c>
      <c r="R14" s="178"/>
      <c r="S14" s="173">
        <f t="shared" ref="S14:S25" si="19">R14*C14</f>
        <v>0</v>
      </c>
      <c r="T14" s="178"/>
      <c r="U14" s="173">
        <f t="shared" ref="U14:U25" si="20">T14*C14</f>
        <v>0</v>
      </c>
      <c r="V14" s="178"/>
      <c r="W14" s="173">
        <f t="shared" ref="W14:W25" si="21">V14*C14</f>
        <v>0</v>
      </c>
      <c r="X14" s="178"/>
      <c r="Y14" s="173">
        <f t="shared" ref="Y14:Y25" si="22">X14*C14</f>
        <v>0</v>
      </c>
      <c r="Z14" s="178"/>
      <c r="AA14" s="173">
        <f t="shared" ref="AA14:AA25" si="23">Z14*C14</f>
        <v>0</v>
      </c>
      <c r="AB14" s="178"/>
      <c r="AC14" s="173">
        <f t="shared" ref="AC14:AC25" si="24">AB14*C14</f>
        <v>0</v>
      </c>
      <c r="AD14" s="174">
        <f t="shared" si="0"/>
        <v>0</v>
      </c>
      <c r="AE14" s="167" t="s">
        <v>84</v>
      </c>
    </row>
    <row r="15" spans="1:31" ht="25.05" customHeight="1">
      <c r="A15" s="251"/>
      <c r="B15" s="175" t="s">
        <v>59</v>
      </c>
      <c r="C15" s="172">
        <v>1</v>
      </c>
      <c r="D15" s="166" t="s">
        <v>60</v>
      </c>
      <c r="E15" s="166" t="s">
        <v>10</v>
      </c>
      <c r="F15" s="178"/>
      <c r="G15" s="173">
        <f t="shared" si="13"/>
        <v>0</v>
      </c>
      <c r="H15" s="178"/>
      <c r="I15" s="173">
        <f t="shared" si="14"/>
        <v>0</v>
      </c>
      <c r="J15" s="178"/>
      <c r="K15" s="173">
        <f t="shared" si="15"/>
        <v>0</v>
      </c>
      <c r="L15" s="178"/>
      <c r="M15" s="173">
        <f t="shared" si="16"/>
        <v>0</v>
      </c>
      <c r="N15" s="178"/>
      <c r="O15" s="173">
        <f t="shared" si="17"/>
        <v>0</v>
      </c>
      <c r="P15" s="178"/>
      <c r="Q15" s="173">
        <f t="shared" si="18"/>
        <v>0</v>
      </c>
      <c r="R15" s="178"/>
      <c r="S15" s="173">
        <f t="shared" si="19"/>
        <v>0</v>
      </c>
      <c r="T15" s="178"/>
      <c r="U15" s="173">
        <f t="shared" si="20"/>
        <v>0</v>
      </c>
      <c r="V15" s="178"/>
      <c r="W15" s="173">
        <f t="shared" si="21"/>
        <v>0</v>
      </c>
      <c r="X15" s="178"/>
      <c r="Y15" s="173">
        <f t="shared" si="22"/>
        <v>0</v>
      </c>
      <c r="Z15" s="178"/>
      <c r="AA15" s="173">
        <f t="shared" si="23"/>
        <v>0</v>
      </c>
      <c r="AB15" s="178"/>
      <c r="AC15" s="173">
        <f t="shared" si="24"/>
        <v>0</v>
      </c>
      <c r="AD15" s="174">
        <f t="shared" si="0"/>
        <v>0</v>
      </c>
      <c r="AE15" s="167" t="s">
        <v>84</v>
      </c>
    </row>
    <row r="16" spans="1:31" ht="24.45" customHeight="1">
      <c r="A16" s="251"/>
      <c r="B16" s="179" t="s">
        <v>57</v>
      </c>
      <c r="C16" s="180">
        <v>28</v>
      </c>
      <c r="D16" s="166" t="s">
        <v>45</v>
      </c>
      <c r="E16" s="166" t="s">
        <v>41</v>
      </c>
      <c r="F16" s="182"/>
      <c r="G16" s="177">
        <f t="shared" ref="G16:G17" si="25">F16*$C16</f>
        <v>0</v>
      </c>
      <c r="H16" s="182"/>
      <c r="I16" s="177">
        <f t="shared" ref="I16:I17" si="26">H16*$C16</f>
        <v>0</v>
      </c>
      <c r="J16" s="182"/>
      <c r="K16" s="177">
        <f t="shared" ref="K16:K17" si="27">J16*$C16</f>
        <v>0</v>
      </c>
      <c r="L16" s="182"/>
      <c r="M16" s="177">
        <f t="shared" ref="M16:M17" si="28">L16*$C16</f>
        <v>0</v>
      </c>
      <c r="N16" s="182"/>
      <c r="O16" s="177">
        <f t="shared" ref="O16:O17" si="29">N16*$C16</f>
        <v>0</v>
      </c>
      <c r="P16" s="182"/>
      <c r="Q16" s="177">
        <f t="shared" ref="Q16:Q17" si="30">P16*$C16</f>
        <v>0</v>
      </c>
      <c r="R16" s="182"/>
      <c r="S16" s="177">
        <f t="shared" ref="S16:S17" si="31">R16*$C16</f>
        <v>0</v>
      </c>
      <c r="T16" s="182"/>
      <c r="U16" s="177">
        <f t="shared" ref="U16:U17" si="32">T16*$C16</f>
        <v>0</v>
      </c>
      <c r="V16" s="182"/>
      <c r="W16" s="177">
        <f t="shared" ref="W16:W17" si="33">V16*$C16</f>
        <v>0</v>
      </c>
      <c r="X16" s="182"/>
      <c r="Y16" s="177">
        <f t="shared" ref="Y16:Y17" si="34">X16*$C16</f>
        <v>0</v>
      </c>
      <c r="Z16" s="182"/>
      <c r="AA16" s="177">
        <f t="shared" ref="AA16:AA17" si="35">Z16*$C16</f>
        <v>0</v>
      </c>
      <c r="AB16" s="182"/>
      <c r="AC16" s="177">
        <f t="shared" ref="AC16:AC17" si="36">AB16*$C16</f>
        <v>0</v>
      </c>
      <c r="AD16" s="174">
        <f t="shared" si="0"/>
        <v>0</v>
      </c>
      <c r="AE16" s="167" t="s">
        <v>84</v>
      </c>
    </row>
    <row r="17" spans="1:44" ht="46.8">
      <c r="A17" s="251"/>
      <c r="B17" s="181" t="s">
        <v>58</v>
      </c>
      <c r="C17" s="172">
        <v>28</v>
      </c>
      <c r="D17" s="166" t="s">
        <v>45</v>
      </c>
      <c r="E17" s="166" t="s">
        <v>41</v>
      </c>
      <c r="F17" s="182">
        <f>'[9]สรุปการคำนวณ ปีฐาน'!F17</f>
        <v>2.0640000000000001</v>
      </c>
      <c r="G17" s="183">
        <f t="shared" si="25"/>
        <v>57.792000000000002</v>
      </c>
      <c r="H17" s="182">
        <f>'[9]สรุปการคำนวณ ปีฐาน'!H17</f>
        <v>1.8240000000000001</v>
      </c>
      <c r="I17" s="183">
        <f t="shared" si="26"/>
        <v>51.072000000000003</v>
      </c>
      <c r="J17" s="182">
        <f>'[9]สรุปการคำนวณ ปีฐาน'!J17</f>
        <v>1.0272000000000001</v>
      </c>
      <c r="K17" s="183">
        <f t="shared" si="27"/>
        <v>28.761600000000001</v>
      </c>
      <c r="L17" s="182">
        <f>'[9]สรุปการคำนวณ ปีฐาน'!L17</f>
        <v>0.74880000000000013</v>
      </c>
      <c r="M17" s="183">
        <f t="shared" si="28"/>
        <v>20.966400000000004</v>
      </c>
      <c r="N17" s="182">
        <f>'[9]สรุปการคำนวณ ปีฐาน'!N17</f>
        <v>1.3344</v>
      </c>
      <c r="O17" s="183">
        <f t="shared" si="29"/>
        <v>37.363199999999999</v>
      </c>
      <c r="P17" s="182">
        <f>'[9]สรุปการคำนวณ ปีฐาน'!P17</f>
        <v>1.8816000000000002</v>
      </c>
      <c r="Q17" s="183">
        <f t="shared" si="30"/>
        <v>52.684800000000003</v>
      </c>
      <c r="R17" s="182">
        <f>'[9]สรุปการคำนวณ ปีฐาน'!R17</f>
        <v>2.472</v>
      </c>
      <c r="S17" s="183">
        <f t="shared" si="31"/>
        <v>69.215999999999994</v>
      </c>
      <c r="T17" s="182">
        <f>'[9]สรุปการคำนวณ ปีฐาน'!T17</f>
        <v>1.704</v>
      </c>
      <c r="U17" s="183">
        <f t="shared" si="32"/>
        <v>47.711999999999996</v>
      </c>
      <c r="V17" s="182">
        <f>'[9]สรุปการคำนวณ ปีฐาน'!V17</f>
        <v>1.4448000000000001</v>
      </c>
      <c r="W17" s="183">
        <f t="shared" si="33"/>
        <v>40.4544</v>
      </c>
      <c r="X17" s="182">
        <f>'[9]สรุปการคำนวณ ปีฐาน'!X17</f>
        <v>0.624</v>
      </c>
      <c r="Y17" s="183">
        <f t="shared" si="34"/>
        <v>17.472000000000001</v>
      </c>
      <c r="Z17" s="182">
        <f>'[9]สรุปการคำนวณ ปีฐาน'!Z17</f>
        <v>2.1072000000000002</v>
      </c>
      <c r="AA17" s="183">
        <f t="shared" si="35"/>
        <v>59.001600000000003</v>
      </c>
      <c r="AB17" s="182">
        <f>'[9]สรุปการคำนวณ ปีฐาน'!AB17</f>
        <v>1.4208000000000001</v>
      </c>
      <c r="AC17" s="183">
        <f t="shared" si="36"/>
        <v>39.782400000000003</v>
      </c>
      <c r="AD17" s="174">
        <f t="shared" si="0"/>
        <v>522.27840000000003</v>
      </c>
      <c r="AE17" s="167" t="s">
        <v>84</v>
      </c>
    </row>
    <row r="18" spans="1:44" ht="24.45" customHeight="1">
      <c r="A18" s="251"/>
      <c r="B18" s="175" t="s">
        <v>203</v>
      </c>
      <c r="C18" s="172">
        <v>1760</v>
      </c>
      <c r="D18" s="166" t="s">
        <v>204</v>
      </c>
      <c r="E18" s="166" t="s">
        <v>207</v>
      </c>
      <c r="F18" s="184"/>
      <c r="G18" s="173"/>
      <c r="H18" s="184"/>
      <c r="I18" s="173"/>
      <c r="J18" s="184"/>
      <c r="K18" s="173"/>
      <c r="L18" s="184"/>
      <c r="M18" s="173"/>
      <c r="N18" s="184"/>
      <c r="O18" s="173"/>
      <c r="P18" s="184"/>
      <c r="Q18" s="173"/>
      <c r="R18" s="184"/>
      <c r="S18" s="173"/>
      <c r="T18" s="184"/>
      <c r="U18" s="173"/>
      <c r="V18" s="184"/>
      <c r="W18" s="173"/>
      <c r="X18" s="184"/>
      <c r="Y18" s="173"/>
      <c r="Z18" s="184"/>
      <c r="AA18" s="173"/>
      <c r="AB18" s="184"/>
      <c r="AC18" s="173"/>
      <c r="AD18" s="174"/>
      <c r="AE18" s="167"/>
    </row>
    <row r="19" spans="1:44" ht="25.05" customHeight="1">
      <c r="A19" s="252"/>
      <c r="B19" s="175" t="s">
        <v>202</v>
      </c>
      <c r="C19" s="172">
        <v>677</v>
      </c>
      <c r="D19" s="166" t="s">
        <v>205</v>
      </c>
      <c r="E19" s="185" t="s">
        <v>206</v>
      </c>
      <c r="F19" s="178"/>
      <c r="G19" s="173">
        <f t="shared" si="13"/>
        <v>0</v>
      </c>
      <c r="H19" s="178"/>
      <c r="I19" s="173">
        <f t="shared" si="14"/>
        <v>0</v>
      </c>
      <c r="J19" s="178"/>
      <c r="K19" s="173">
        <f t="shared" si="15"/>
        <v>0</v>
      </c>
      <c r="L19" s="178"/>
      <c r="M19" s="173">
        <f t="shared" si="16"/>
        <v>0</v>
      </c>
      <c r="N19" s="178"/>
      <c r="O19" s="173">
        <f t="shared" si="17"/>
        <v>0</v>
      </c>
      <c r="P19" s="178"/>
      <c r="Q19" s="173">
        <f t="shared" si="18"/>
        <v>0</v>
      </c>
      <c r="R19" s="178"/>
      <c r="S19" s="173">
        <f t="shared" si="19"/>
        <v>0</v>
      </c>
      <c r="T19" s="178"/>
      <c r="U19" s="173">
        <f t="shared" si="20"/>
        <v>0</v>
      </c>
      <c r="V19" s="178"/>
      <c r="W19" s="173">
        <f t="shared" si="21"/>
        <v>0</v>
      </c>
      <c r="X19" s="178"/>
      <c r="Y19" s="173">
        <f t="shared" si="22"/>
        <v>0</v>
      </c>
      <c r="Z19" s="178"/>
      <c r="AA19" s="173">
        <f t="shared" si="23"/>
        <v>0</v>
      </c>
      <c r="AB19" s="178"/>
      <c r="AC19" s="173">
        <f t="shared" si="24"/>
        <v>0</v>
      </c>
      <c r="AD19" s="174">
        <f t="shared" si="0"/>
        <v>0</v>
      </c>
      <c r="AE19" s="167" t="s">
        <v>84</v>
      </c>
    </row>
    <row r="20" spans="1:44" ht="46.8">
      <c r="A20" s="85" t="s">
        <v>96</v>
      </c>
      <c r="B20" s="171" t="s">
        <v>7</v>
      </c>
      <c r="C20" s="172">
        <v>0.49990000000000001</v>
      </c>
      <c r="D20" s="166" t="s">
        <v>14</v>
      </c>
      <c r="E20" s="166" t="s">
        <v>8</v>
      </c>
      <c r="F20" s="176">
        <f>[6]ไฟฟ้า!$C$5</f>
        <v>9089.2000000000007</v>
      </c>
      <c r="G20" s="177">
        <f t="shared" ref="G20:G24" si="37">F20*$C20</f>
        <v>4543.6910800000005</v>
      </c>
      <c r="H20" s="176">
        <f>[6]ไฟฟ้า!$C$6</f>
        <v>11487.26</v>
      </c>
      <c r="I20" s="177">
        <f t="shared" ref="I20:I24" si="38">H20*$C20</f>
        <v>5742.4812740000007</v>
      </c>
      <c r="J20" s="176">
        <f>[6]ไฟฟ้า!$C$7</f>
        <v>13828.06</v>
      </c>
      <c r="K20" s="177">
        <f t="shared" ref="K20:K24" si="39">J20*$C20</f>
        <v>6912.6471940000001</v>
      </c>
      <c r="L20" s="176">
        <f>[6]ไฟฟ้า!$C$8</f>
        <v>22644.47</v>
      </c>
      <c r="M20" s="177">
        <f t="shared" ref="M20:M24" si="40">L20*$C20</f>
        <v>11319.970553000001</v>
      </c>
      <c r="N20" s="176">
        <f>[6]ไฟฟ้า!$C$9</f>
        <v>26253.98</v>
      </c>
      <c r="O20" s="177">
        <f t="shared" ref="O20:O24" si="41">N20*$C20</f>
        <v>13124.364602</v>
      </c>
      <c r="P20" s="176">
        <f>[6]ไฟฟ้า!$C$10</f>
        <v>25149.93</v>
      </c>
      <c r="Q20" s="177">
        <f t="shared" ref="Q20:Q24" si="42">P20*$C20</f>
        <v>12572.450007000001</v>
      </c>
      <c r="R20" s="176">
        <f>[6]ไฟฟ้า!$C$11</f>
        <v>27133.19</v>
      </c>
      <c r="S20" s="177">
        <f t="shared" ref="S20:S24" si="43">R20*$C20</f>
        <v>13563.881680999999</v>
      </c>
      <c r="T20" s="176">
        <f>[6]ไฟฟ้า!$C$12</f>
        <v>21468.03</v>
      </c>
      <c r="U20" s="177">
        <f t="shared" ref="U20:U24" si="44">T20*$C20</f>
        <v>10731.868197</v>
      </c>
      <c r="V20" s="176">
        <f>[6]ไฟฟ้า!$C$13</f>
        <v>22181.48</v>
      </c>
      <c r="W20" s="177">
        <f t="shared" ref="W20:W24" si="45">V20*$C20</f>
        <v>11088.521852</v>
      </c>
      <c r="X20" s="176">
        <f>[6]ไฟฟ้า!$C$14</f>
        <v>21791.65</v>
      </c>
      <c r="Y20" s="177">
        <f t="shared" ref="Y20:Y24" si="46">X20*$C20</f>
        <v>10893.645835000001</v>
      </c>
      <c r="Z20" s="176">
        <f>[6]ไฟฟ้า!$C$15</f>
        <v>18178.89</v>
      </c>
      <c r="AA20" s="177">
        <f>Z20*$C20</f>
        <v>9087.6271109999998</v>
      </c>
      <c r="AB20" s="176">
        <f>[6]ไฟฟ้า!$C$16</f>
        <v>12904.11</v>
      </c>
      <c r="AC20" s="177">
        <f t="shared" ref="AC20:AC24" si="47">AB20*$C20</f>
        <v>6450.7645890000003</v>
      </c>
      <c r="AD20" s="174">
        <f t="shared" si="0"/>
        <v>116031.91397500002</v>
      </c>
      <c r="AE20" s="167" t="s">
        <v>84</v>
      </c>
    </row>
    <row r="21" spans="1:44" ht="25.05" customHeight="1">
      <c r="A21" s="250" t="s">
        <v>98</v>
      </c>
      <c r="B21" s="171" t="s">
        <v>40</v>
      </c>
      <c r="C21" s="172">
        <v>2.1019999999999999</v>
      </c>
      <c r="D21" s="166" t="s">
        <v>15</v>
      </c>
      <c r="E21" s="166" t="s">
        <v>10</v>
      </c>
      <c r="F21" s="176">
        <f>[7]กระดาษ!$C$5</f>
        <v>975</v>
      </c>
      <c r="G21" s="177">
        <f t="shared" si="37"/>
        <v>2049.4499999999998</v>
      </c>
      <c r="H21" s="176">
        <f>[7]กระดาษ!$C$6</f>
        <v>387.5</v>
      </c>
      <c r="I21" s="177">
        <f t="shared" si="38"/>
        <v>814.52499999999998</v>
      </c>
      <c r="J21" s="176">
        <f>[7]กระดาษ!$C$7</f>
        <v>512.5</v>
      </c>
      <c r="K21" s="177">
        <f t="shared" si="39"/>
        <v>1077.2749999999999</v>
      </c>
      <c r="L21" s="176">
        <f>[7]กระดาษ!$C$8</f>
        <v>280</v>
      </c>
      <c r="M21" s="177">
        <f t="shared" si="40"/>
        <v>588.55999999999995</v>
      </c>
      <c r="N21" s="176">
        <f>[7]กระดาษ!$C$9</f>
        <v>347.5</v>
      </c>
      <c r="O21" s="177">
        <f t="shared" si="41"/>
        <v>730.44499999999994</v>
      </c>
      <c r="P21" s="176">
        <f>[7]กระดาษ!$C$10</f>
        <v>0</v>
      </c>
      <c r="Q21" s="177">
        <f t="shared" si="42"/>
        <v>0</v>
      </c>
      <c r="R21" s="176">
        <f>[7]กระดาษ!$C$11</f>
        <v>387.5</v>
      </c>
      <c r="S21" s="177">
        <f t="shared" si="43"/>
        <v>814.52499999999998</v>
      </c>
      <c r="T21" s="176">
        <f>[7]กระดาษ!$C$12</f>
        <v>482.5</v>
      </c>
      <c r="U21" s="177">
        <f t="shared" si="44"/>
        <v>1014.2149999999999</v>
      </c>
      <c r="V21" s="176">
        <f>[7]กระดาษ!$C$13</f>
        <v>280</v>
      </c>
      <c r="W21" s="177">
        <f t="shared" si="45"/>
        <v>588.55999999999995</v>
      </c>
      <c r="X21" s="176">
        <f>[7]กระดาษ!$C$14</f>
        <v>360</v>
      </c>
      <c r="Y21" s="177">
        <f t="shared" si="46"/>
        <v>756.71999999999991</v>
      </c>
      <c r="Z21" s="176">
        <f>[7]กระดาษ!$C$15</f>
        <v>605</v>
      </c>
      <c r="AA21" s="177">
        <f t="shared" ref="AA21:AA24" si="48">Z21*$C21</f>
        <v>1271.7099999999998</v>
      </c>
      <c r="AB21" s="176">
        <f>[7]กระดาษ!$C$16</f>
        <v>475</v>
      </c>
      <c r="AC21" s="177">
        <f t="shared" si="47"/>
        <v>998.44999999999993</v>
      </c>
      <c r="AD21" s="174">
        <f t="shared" si="0"/>
        <v>10704.434999999998</v>
      </c>
      <c r="AE21" s="167" t="s">
        <v>84</v>
      </c>
    </row>
    <row r="22" spans="1:44" ht="25.05" customHeight="1">
      <c r="A22" s="251"/>
      <c r="B22" s="171" t="s">
        <v>72</v>
      </c>
      <c r="C22" s="172">
        <v>0.79479999999999995</v>
      </c>
      <c r="D22" s="166" t="s">
        <v>16</v>
      </c>
      <c r="E22" s="166" t="s">
        <v>11</v>
      </c>
      <c r="F22" s="176"/>
      <c r="G22" s="177">
        <f t="shared" si="37"/>
        <v>0</v>
      </c>
      <c r="H22" s="176"/>
      <c r="I22" s="177">
        <f t="shared" si="38"/>
        <v>0</v>
      </c>
      <c r="J22" s="176"/>
      <c r="K22" s="177">
        <f t="shared" si="39"/>
        <v>0</v>
      </c>
      <c r="L22" s="176"/>
      <c r="M22" s="177">
        <f t="shared" si="40"/>
        <v>0</v>
      </c>
      <c r="N22" s="176"/>
      <c r="O22" s="177">
        <f t="shared" si="41"/>
        <v>0</v>
      </c>
      <c r="P22" s="176"/>
      <c r="Q22" s="177">
        <f t="shared" si="42"/>
        <v>0</v>
      </c>
      <c r="R22" s="176"/>
      <c r="S22" s="177">
        <f t="shared" si="43"/>
        <v>0</v>
      </c>
      <c r="T22" s="176"/>
      <c r="U22" s="177">
        <f t="shared" si="44"/>
        <v>0</v>
      </c>
      <c r="V22" s="176"/>
      <c r="W22" s="177">
        <f t="shared" si="45"/>
        <v>0</v>
      </c>
      <c r="X22" s="176"/>
      <c r="Y22" s="177">
        <f t="shared" si="46"/>
        <v>0</v>
      </c>
      <c r="Z22" s="176"/>
      <c r="AA22" s="177">
        <f t="shared" si="48"/>
        <v>0</v>
      </c>
      <c r="AB22" s="176"/>
      <c r="AC22" s="177">
        <f t="shared" si="47"/>
        <v>0</v>
      </c>
      <c r="AD22" s="174">
        <f t="shared" si="0"/>
        <v>0</v>
      </c>
      <c r="AE22" s="167" t="s">
        <v>84</v>
      </c>
    </row>
    <row r="23" spans="1:44" ht="25.05" customHeight="1">
      <c r="A23" s="251"/>
      <c r="B23" s="171" t="s">
        <v>73</v>
      </c>
      <c r="C23" s="172">
        <v>0.54100000000000004</v>
      </c>
      <c r="D23" s="166" t="s">
        <v>16</v>
      </c>
      <c r="E23" s="166" t="s">
        <v>11</v>
      </c>
      <c r="F23" s="176">
        <f>[8]น้ำ!$C$5</f>
        <v>430</v>
      </c>
      <c r="G23" s="177">
        <f t="shared" si="37"/>
        <v>232.63000000000002</v>
      </c>
      <c r="H23" s="176">
        <f>[8]น้ำ!$C$6</f>
        <v>380</v>
      </c>
      <c r="I23" s="177">
        <f t="shared" si="38"/>
        <v>205.58</v>
      </c>
      <c r="J23" s="176">
        <f>[8]น้ำ!$C$7</f>
        <v>214</v>
      </c>
      <c r="K23" s="177">
        <f t="shared" si="39"/>
        <v>115.774</v>
      </c>
      <c r="L23" s="176">
        <f>[8]น้ำ!$C$8</f>
        <v>156</v>
      </c>
      <c r="M23" s="177">
        <f t="shared" si="40"/>
        <v>84.396000000000001</v>
      </c>
      <c r="N23" s="176">
        <f>[8]น้ำ!$C$9</f>
        <v>278</v>
      </c>
      <c r="O23" s="177">
        <f t="shared" si="41"/>
        <v>150.398</v>
      </c>
      <c r="P23" s="176">
        <f>[8]น้ำ!$C$10</f>
        <v>392</v>
      </c>
      <c r="Q23" s="177">
        <f t="shared" si="42"/>
        <v>212.072</v>
      </c>
      <c r="R23" s="176">
        <f>[8]น้ำ!$C$11</f>
        <v>515</v>
      </c>
      <c r="S23" s="177">
        <f t="shared" si="43"/>
        <v>278.61500000000001</v>
      </c>
      <c r="T23" s="176">
        <f>[8]น้ำ!$C$12</f>
        <v>355</v>
      </c>
      <c r="U23" s="177">
        <f t="shared" si="44"/>
        <v>192.05500000000001</v>
      </c>
      <c r="V23" s="176">
        <f>[8]น้ำ!$C$13</f>
        <v>301</v>
      </c>
      <c r="W23" s="177">
        <f t="shared" si="45"/>
        <v>162.84100000000001</v>
      </c>
      <c r="X23" s="176">
        <f>[8]น้ำ!$C$14</f>
        <v>130</v>
      </c>
      <c r="Y23" s="177">
        <f t="shared" si="46"/>
        <v>70.33</v>
      </c>
      <c r="Z23" s="176">
        <f>[8]น้ำ!$C$15</f>
        <v>439</v>
      </c>
      <c r="AA23" s="177">
        <f t="shared" si="48"/>
        <v>237.49900000000002</v>
      </c>
      <c r="AB23" s="176">
        <f>[8]น้ำ!$C$16</f>
        <v>296</v>
      </c>
      <c r="AC23" s="177">
        <f t="shared" si="47"/>
        <v>160.13600000000002</v>
      </c>
      <c r="AD23" s="174">
        <f t="shared" si="0"/>
        <v>2102.3260000000005</v>
      </c>
      <c r="AE23" s="167" t="s">
        <v>84</v>
      </c>
      <c r="AR23" s="186"/>
    </row>
    <row r="24" spans="1:44" ht="25.05" customHeight="1">
      <c r="A24" s="251"/>
      <c r="B24" s="187" t="s">
        <v>29</v>
      </c>
      <c r="C24" s="172">
        <v>2.3199999999999998</v>
      </c>
      <c r="D24" s="166" t="s">
        <v>15</v>
      </c>
      <c r="E24" s="185" t="s">
        <v>10</v>
      </c>
      <c r="F24" s="188">
        <f>[10]สรุปการคำนวณ!$F$23</f>
        <v>665.8</v>
      </c>
      <c r="G24" s="177">
        <f t="shared" si="37"/>
        <v>1544.6559999999997</v>
      </c>
      <c r="H24" s="188">
        <f>[10]สรุปการคำนวณ!$H$23</f>
        <v>731.59999999999991</v>
      </c>
      <c r="I24" s="177">
        <f t="shared" si="38"/>
        <v>1697.3119999999997</v>
      </c>
      <c r="J24" s="188">
        <f>[10]สรุปการคำนวณ!$J$23</f>
        <v>788.5999999999998</v>
      </c>
      <c r="K24" s="177">
        <f t="shared" si="39"/>
        <v>1829.5519999999995</v>
      </c>
      <c r="L24" s="188">
        <f>[10]สรุปการคำนวณ!$L$23</f>
        <v>645.4</v>
      </c>
      <c r="M24" s="177">
        <f t="shared" si="40"/>
        <v>1497.3279999999997</v>
      </c>
      <c r="N24" s="188">
        <f>[10]สรุปการคำนวณ!$N$23</f>
        <v>719.6</v>
      </c>
      <c r="O24" s="177">
        <f t="shared" si="41"/>
        <v>1669.472</v>
      </c>
      <c r="P24" s="188">
        <f>[10]สรุปการคำนวณ!$P$23</f>
        <v>799.1</v>
      </c>
      <c r="Q24" s="177">
        <f t="shared" si="42"/>
        <v>1853.912</v>
      </c>
      <c r="R24" s="188">
        <f>[10]สรุปการคำนวณ!$R$23</f>
        <v>596.6</v>
      </c>
      <c r="S24" s="177">
        <f t="shared" si="43"/>
        <v>1384.1119999999999</v>
      </c>
      <c r="T24" s="188">
        <f>[10]สรุปการคำนวณ!$T$23</f>
        <v>646.70000000000005</v>
      </c>
      <c r="U24" s="177">
        <f t="shared" si="44"/>
        <v>1500.3440000000001</v>
      </c>
      <c r="V24" s="188">
        <f>[10]สรุปการคำนวณ!$V$23</f>
        <v>634.29999999999995</v>
      </c>
      <c r="W24" s="177">
        <f t="shared" si="45"/>
        <v>1471.5759999999998</v>
      </c>
      <c r="X24" s="188">
        <f>[10]สรุปการคำนวณ!$X$23</f>
        <v>599.9</v>
      </c>
      <c r="Y24" s="177">
        <f t="shared" si="46"/>
        <v>1391.7679999999998</v>
      </c>
      <c r="Z24" s="188">
        <f>[10]สรุปการคำนวณ!$Z$23</f>
        <v>679.9</v>
      </c>
      <c r="AA24" s="177">
        <f t="shared" si="48"/>
        <v>1577.3679999999999</v>
      </c>
      <c r="AB24" s="188">
        <f>[10]สรุปการคำนวณ!$AB$23</f>
        <v>604.29999999999995</v>
      </c>
      <c r="AC24" s="177">
        <f t="shared" si="47"/>
        <v>1401.9759999999999</v>
      </c>
      <c r="AD24" s="174">
        <f t="shared" si="0"/>
        <v>18819.375999999997</v>
      </c>
      <c r="AE24" s="167" t="s">
        <v>84</v>
      </c>
      <c r="AR24" s="189"/>
    </row>
    <row r="25" spans="1:44" ht="25.5" customHeight="1">
      <c r="A25" s="252"/>
      <c r="B25" s="190" t="s">
        <v>99</v>
      </c>
      <c r="C25" s="172">
        <v>2.7078000000000002</v>
      </c>
      <c r="D25" s="166" t="s">
        <v>13</v>
      </c>
      <c r="E25" s="166" t="s">
        <v>5</v>
      </c>
      <c r="F25" s="178"/>
      <c r="G25" s="173">
        <f t="shared" si="13"/>
        <v>0</v>
      </c>
      <c r="H25" s="178"/>
      <c r="I25" s="173">
        <f t="shared" si="14"/>
        <v>0</v>
      </c>
      <c r="J25" s="178"/>
      <c r="K25" s="173">
        <f t="shared" si="15"/>
        <v>0</v>
      </c>
      <c r="L25" s="178"/>
      <c r="M25" s="173">
        <f t="shared" si="16"/>
        <v>0</v>
      </c>
      <c r="N25" s="178"/>
      <c r="O25" s="173">
        <f t="shared" si="17"/>
        <v>0</v>
      </c>
      <c r="P25" s="178"/>
      <c r="Q25" s="173">
        <f t="shared" si="18"/>
        <v>0</v>
      </c>
      <c r="R25" s="178"/>
      <c r="S25" s="173">
        <f t="shared" si="19"/>
        <v>0</v>
      </c>
      <c r="T25" s="178"/>
      <c r="U25" s="173">
        <f t="shared" si="20"/>
        <v>0</v>
      </c>
      <c r="V25" s="178"/>
      <c r="W25" s="173">
        <f t="shared" si="21"/>
        <v>0</v>
      </c>
      <c r="X25" s="178"/>
      <c r="Y25" s="173">
        <f t="shared" si="22"/>
        <v>0</v>
      </c>
      <c r="Z25" s="178"/>
      <c r="AA25" s="173">
        <f t="shared" si="23"/>
        <v>0</v>
      </c>
      <c r="AB25" s="178"/>
      <c r="AC25" s="173">
        <f t="shared" si="24"/>
        <v>0</v>
      </c>
      <c r="AD25" s="174">
        <f t="shared" si="0"/>
        <v>0</v>
      </c>
      <c r="AE25" s="167" t="s">
        <v>84</v>
      </c>
      <c r="AR25" s="189"/>
    </row>
    <row r="26" spans="1:44" s="110" customFormat="1" ht="25.5" customHeight="1">
      <c r="A26" s="253" t="s">
        <v>28</v>
      </c>
      <c r="B26" s="253"/>
      <c r="C26" s="253"/>
      <c r="D26" s="253"/>
      <c r="E26" s="253"/>
      <c r="F26" s="191"/>
      <c r="G26" s="192">
        <f t="shared" ref="G26:AD26" si="49">SUM(G8:G25)</f>
        <v>10250.282565</v>
      </c>
      <c r="H26" s="192"/>
      <c r="I26" s="192">
        <f t="shared" si="49"/>
        <v>9097.720256999999</v>
      </c>
      <c r="J26" s="192"/>
      <c r="K26" s="192">
        <f t="shared" si="49"/>
        <v>10837.786584199999</v>
      </c>
      <c r="L26" s="192"/>
      <c r="M26" s="192">
        <f t="shared" si="49"/>
        <v>13736.666715400001</v>
      </c>
      <c r="N26" s="192"/>
      <c r="O26" s="192">
        <f t="shared" si="49"/>
        <v>16517.027660399999</v>
      </c>
      <c r="P26" s="192"/>
      <c r="Q26" s="192">
        <f t="shared" si="49"/>
        <v>15562.069934800002</v>
      </c>
      <c r="R26" s="192"/>
      <c r="S26" s="192">
        <f t="shared" si="49"/>
        <v>16515.221259599999</v>
      </c>
      <c r="T26" s="192"/>
      <c r="U26" s="192">
        <f t="shared" si="49"/>
        <v>14088.4163816</v>
      </c>
      <c r="V26" s="192"/>
      <c r="W26" s="192">
        <f t="shared" si="49"/>
        <v>13884.300318199999</v>
      </c>
      <c r="X26" s="192"/>
      <c r="Y26" s="192">
        <f t="shared" si="49"/>
        <v>14052.918623200001</v>
      </c>
      <c r="Z26" s="192"/>
      <c r="AA26" s="192">
        <f t="shared" si="49"/>
        <v>13111.335186599999</v>
      </c>
      <c r="AB26" s="192"/>
      <c r="AC26" s="192">
        <f t="shared" si="49"/>
        <v>9945.1915526000012</v>
      </c>
      <c r="AD26" s="192">
        <f t="shared" si="49"/>
        <v>157598.93703860001</v>
      </c>
      <c r="AE26" s="193" t="s">
        <v>84</v>
      </c>
      <c r="AR26" s="194"/>
    </row>
    <row r="27" spans="1:44" s="110" customFormat="1" ht="25.05" customHeight="1">
      <c r="A27" s="110" t="s">
        <v>89</v>
      </c>
      <c r="B27" s="145" t="s">
        <v>209</v>
      </c>
      <c r="F27" s="195"/>
      <c r="G27" s="186"/>
      <c r="J27" s="196"/>
      <c r="AR27" s="194"/>
    </row>
    <row r="28" spans="1:44" ht="25.05" customHeight="1">
      <c r="B28" s="145" t="s">
        <v>208</v>
      </c>
      <c r="K28" s="186"/>
      <c r="L28" s="186"/>
      <c r="M28" s="186"/>
      <c r="N28" s="186"/>
      <c r="P28" s="186"/>
      <c r="Q28" s="186"/>
      <c r="R28" s="186"/>
      <c r="S28" s="186"/>
      <c r="AR28" s="189"/>
    </row>
    <row r="29" spans="1:44" ht="25.05" customHeight="1">
      <c r="B29" s="197" t="s">
        <v>210</v>
      </c>
      <c r="K29" s="186"/>
      <c r="L29" s="186"/>
      <c r="M29" s="186"/>
      <c r="N29" s="186"/>
      <c r="P29" s="186"/>
      <c r="Q29" s="186"/>
      <c r="R29" s="186"/>
      <c r="S29" s="186"/>
      <c r="AR29" s="189"/>
    </row>
    <row r="30" spans="1:44" ht="25.05" customHeight="1">
      <c r="B30" s="197" t="s">
        <v>211</v>
      </c>
      <c r="K30" s="186"/>
      <c r="L30" s="186"/>
      <c r="M30" s="186"/>
      <c r="N30" s="186"/>
      <c r="P30" s="186"/>
      <c r="Q30" s="186"/>
      <c r="R30" s="186"/>
      <c r="S30" s="186"/>
      <c r="AR30" s="189"/>
    </row>
    <row r="31" spans="1:44" ht="25.05" customHeight="1">
      <c r="B31" s="197" t="s">
        <v>212</v>
      </c>
      <c r="K31" s="186"/>
      <c r="L31" s="186"/>
      <c r="M31" s="186"/>
      <c r="N31" s="186"/>
      <c r="P31" s="186"/>
      <c r="Q31" s="186"/>
      <c r="R31" s="186"/>
      <c r="S31" s="186"/>
      <c r="AR31" s="189"/>
    </row>
    <row r="32" spans="1:44" ht="25.05" customHeight="1">
      <c r="B32" s="197" t="s">
        <v>213</v>
      </c>
      <c r="K32" s="198"/>
      <c r="L32" s="199"/>
      <c r="M32" s="200"/>
      <c r="N32" s="198"/>
      <c r="P32" s="198"/>
      <c r="Q32" s="199"/>
      <c r="R32" s="200"/>
      <c r="S32" s="198"/>
    </row>
    <row r="33" spans="1:49" ht="25.05" customHeight="1">
      <c r="B33" s="197" t="s">
        <v>214</v>
      </c>
      <c r="K33" s="198"/>
      <c r="L33" s="199"/>
      <c r="M33" s="200"/>
      <c r="N33" s="198"/>
      <c r="P33" s="198"/>
      <c r="Q33" s="199"/>
      <c r="R33" s="200"/>
      <c r="S33" s="198"/>
      <c r="AW33" s="164"/>
    </row>
    <row r="34" spans="1:49" ht="25.05" customHeight="1">
      <c r="B34" s="145" t="s">
        <v>215</v>
      </c>
      <c r="K34" s="198"/>
      <c r="L34" s="199"/>
      <c r="M34" s="200"/>
      <c r="N34" s="198"/>
      <c r="P34" s="198"/>
      <c r="Q34" s="199"/>
      <c r="R34" s="200"/>
      <c r="S34" s="198"/>
      <c r="AW34" s="164"/>
    </row>
    <row r="35" spans="1:49" ht="25.05" customHeight="1">
      <c r="K35" s="198"/>
      <c r="L35" s="199"/>
      <c r="M35" s="200"/>
      <c r="N35" s="198"/>
      <c r="P35" s="198"/>
      <c r="Q35" s="199"/>
      <c r="R35" s="200"/>
      <c r="S35" s="198"/>
      <c r="AW35" s="164"/>
    </row>
    <row r="36" spans="1:49" ht="25.05" customHeight="1">
      <c r="B36" s="254" t="s">
        <v>264</v>
      </c>
      <c r="C36" s="254"/>
      <c r="D36" s="254"/>
      <c r="E36" s="254"/>
      <c r="J36" s="145"/>
      <c r="AW36" s="164"/>
    </row>
    <row r="37" spans="1:49" ht="25.05" customHeight="1">
      <c r="B37" s="85" t="s">
        <v>83</v>
      </c>
      <c r="C37" s="85" t="s">
        <v>30</v>
      </c>
      <c r="D37" s="85" t="s">
        <v>62</v>
      </c>
      <c r="E37" s="85" t="s">
        <v>3</v>
      </c>
      <c r="J37" s="145"/>
      <c r="AW37" s="164"/>
    </row>
    <row r="38" spans="1:49" ht="25.05" customHeight="1">
      <c r="B38" s="86" t="s">
        <v>4</v>
      </c>
      <c r="C38" s="87">
        <f>(SUM(AD8:AD19))/1000</f>
        <v>9.9408860636000007</v>
      </c>
      <c r="D38" s="88">
        <f>(C38*100)/$C$41</f>
        <v>6.3077113655691877</v>
      </c>
      <c r="E38" s="86" t="s">
        <v>31</v>
      </c>
      <c r="J38" s="145"/>
      <c r="AW38" s="164"/>
    </row>
    <row r="39" spans="1:49" ht="25.05" customHeight="1">
      <c r="B39" s="86" t="s">
        <v>6</v>
      </c>
      <c r="C39" s="87">
        <f>$AD$20/1000</f>
        <v>116.03191397500002</v>
      </c>
      <c r="D39" s="88">
        <f>(C39*100)/$C$41</f>
        <v>73.624807473530637</v>
      </c>
      <c r="E39" s="86" t="s">
        <v>31</v>
      </c>
      <c r="J39" s="145"/>
      <c r="AW39" s="164"/>
    </row>
    <row r="40" spans="1:49" ht="25.05" customHeight="1">
      <c r="B40" s="86" t="s">
        <v>9</v>
      </c>
      <c r="C40" s="87">
        <f>SUM(AD21:AD24)/1000</f>
        <v>31.626136999999996</v>
      </c>
      <c r="D40" s="88">
        <f>(C40*100)/$C$41</f>
        <v>20.067481160900179</v>
      </c>
      <c r="E40" s="86" t="s">
        <v>31</v>
      </c>
      <c r="J40" s="145"/>
      <c r="AW40" s="164"/>
    </row>
    <row r="41" spans="1:49" ht="25.05" customHeight="1">
      <c r="A41" s="201"/>
      <c r="B41" s="86" t="s">
        <v>28</v>
      </c>
      <c r="C41" s="87">
        <f>SUM(C38:C40)</f>
        <v>157.59893703860001</v>
      </c>
      <c r="D41" s="88">
        <f>(C41*100)/$C$41</f>
        <v>100</v>
      </c>
      <c r="E41" s="86" t="s">
        <v>31</v>
      </c>
      <c r="J41" s="145"/>
      <c r="AW41" s="164"/>
    </row>
    <row r="42" spans="1:49" ht="25.05" customHeight="1">
      <c r="A42" s="201"/>
      <c r="B42" s="199"/>
      <c r="J42" s="145"/>
      <c r="AW42" s="164"/>
    </row>
    <row r="43" spans="1:49" ht="25.05" customHeight="1">
      <c r="A43" s="201"/>
      <c r="B43" s="199"/>
      <c r="J43" s="145"/>
      <c r="AW43" s="164"/>
    </row>
    <row r="44" spans="1:49" ht="25.05" customHeight="1">
      <c r="J44" s="145"/>
      <c r="AW44" s="164"/>
    </row>
    <row r="45" spans="1:49" ht="25.05" customHeight="1">
      <c r="J45" s="145"/>
      <c r="AW45" s="164"/>
    </row>
    <row r="46" spans="1:49" ht="25.05" customHeight="1">
      <c r="J46" s="145"/>
      <c r="AW46" s="164"/>
    </row>
    <row r="47" spans="1:49" ht="25.05" customHeight="1">
      <c r="J47" s="145"/>
    </row>
    <row r="48" spans="1:49" ht="25.05" customHeight="1">
      <c r="J48" s="145"/>
    </row>
    <row r="49" spans="10:10" ht="25.05" customHeight="1">
      <c r="J49" s="145"/>
    </row>
  </sheetData>
  <mergeCells count="25">
    <mergeCell ref="A2:AE2"/>
    <mergeCell ref="A3:A5"/>
    <mergeCell ref="B3:B5"/>
    <mergeCell ref="C3:C5"/>
    <mergeCell ref="D3:D5"/>
    <mergeCell ref="E3:E5"/>
    <mergeCell ref="F3:AD3"/>
    <mergeCell ref="AE3:AE5"/>
    <mergeCell ref="F4:G4"/>
    <mergeCell ref="H4:I4"/>
    <mergeCell ref="Z4:AA4"/>
    <mergeCell ref="AB4:AC4"/>
    <mergeCell ref="AD4:AD5"/>
    <mergeCell ref="R4:S4"/>
    <mergeCell ref="T4:U4"/>
    <mergeCell ref="A21:A25"/>
    <mergeCell ref="A26:E26"/>
    <mergeCell ref="B36:E36"/>
    <mergeCell ref="V4:W4"/>
    <mergeCell ref="X4:Y4"/>
    <mergeCell ref="A6:A19"/>
    <mergeCell ref="J4:K4"/>
    <mergeCell ref="L4:M4"/>
    <mergeCell ref="N4:O4"/>
    <mergeCell ref="P4:Q4"/>
  </mergeCells>
  <pageMargins left="0.51181102362204722" right="0.11811023622047245" top="0.35433070866141736" bottom="0.35433070866141736" header="0.31496062992125984" footer="0.31496062992125984"/>
  <pageSetup paperSize="9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9"/>
  <sheetViews>
    <sheetView zoomScale="70" zoomScaleNormal="70" workbookViewId="0">
      <selection activeCell="F5" sqref="F5"/>
    </sheetView>
  </sheetViews>
  <sheetFormatPr defaultColWidth="25.3984375" defaultRowHeight="24.6"/>
  <cols>
    <col min="1" max="1" width="41" style="6" customWidth="1"/>
    <col min="2" max="2" width="24.19921875" style="6" customWidth="1"/>
    <col min="3" max="3" width="10.59765625" style="6" customWidth="1"/>
    <col min="4" max="4" width="15.19921875" style="6" customWidth="1"/>
    <col min="5" max="15" width="10.59765625" style="6" customWidth="1"/>
    <col min="16" max="16" width="3.19921875" style="6" customWidth="1"/>
    <col min="17" max="17" width="13" style="6" customWidth="1"/>
    <col min="18" max="16384" width="25.3984375" style="6"/>
  </cols>
  <sheetData>
    <row r="1" spans="1:24" ht="28.8">
      <c r="A1" s="5" t="s">
        <v>42</v>
      </c>
      <c r="B1" s="3" t="s">
        <v>43</v>
      </c>
      <c r="C1" s="3" t="s">
        <v>18</v>
      </c>
      <c r="D1" s="3" t="s">
        <v>19</v>
      </c>
      <c r="E1" s="3" t="s">
        <v>20</v>
      </c>
      <c r="F1" s="3" t="s">
        <v>21</v>
      </c>
      <c r="G1" s="3" t="s">
        <v>66</v>
      </c>
      <c r="H1" s="3" t="s">
        <v>67</v>
      </c>
      <c r="I1" s="3" t="s">
        <v>23</v>
      </c>
      <c r="J1" s="3" t="s">
        <v>24</v>
      </c>
      <c r="K1" s="3" t="s">
        <v>25</v>
      </c>
      <c r="L1" s="3" t="s">
        <v>26</v>
      </c>
      <c r="M1" s="3" t="s">
        <v>22</v>
      </c>
      <c r="N1" s="3" t="s">
        <v>27</v>
      </c>
      <c r="O1" s="2" t="s">
        <v>44</v>
      </c>
      <c r="Q1" s="21" t="s">
        <v>76</v>
      </c>
    </row>
    <row r="2" spans="1:24" ht="28.8">
      <c r="B2" s="4" t="s">
        <v>64</v>
      </c>
      <c r="C2" s="19">
        <v>22</v>
      </c>
      <c r="D2" s="19">
        <v>20</v>
      </c>
      <c r="E2" s="19">
        <v>21</v>
      </c>
      <c r="F2" s="19">
        <v>18</v>
      </c>
      <c r="G2" s="19">
        <v>20</v>
      </c>
      <c r="H2" s="19">
        <v>19</v>
      </c>
      <c r="I2" s="19">
        <v>21</v>
      </c>
      <c r="J2" s="19">
        <v>21</v>
      </c>
      <c r="K2" s="19">
        <v>21</v>
      </c>
      <c r="L2" s="19">
        <v>21</v>
      </c>
      <c r="M2" s="19">
        <v>21</v>
      </c>
      <c r="N2" s="19">
        <v>21</v>
      </c>
      <c r="O2" s="1">
        <f>SUM(C2:N2)</f>
        <v>246</v>
      </c>
      <c r="Q2" s="20">
        <f>D23*E23*F23*H23*I23</f>
        <v>1.2E-2</v>
      </c>
      <c r="R2" s="6" t="s">
        <v>78</v>
      </c>
    </row>
    <row r="3" spans="1:24">
      <c r="B3" s="4" t="s">
        <v>63</v>
      </c>
      <c r="C3" s="211">
        <v>1998</v>
      </c>
      <c r="D3" s="211">
        <v>2244</v>
      </c>
      <c r="E3" s="211">
        <v>2220</v>
      </c>
      <c r="F3" s="211">
        <v>1764</v>
      </c>
      <c r="G3" s="211">
        <v>2100</v>
      </c>
      <c r="H3" s="211">
        <v>2058</v>
      </c>
      <c r="I3" s="211">
        <v>2124</v>
      </c>
      <c r="J3" s="211">
        <v>2454</v>
      </c>
      <c r="K3" s="211">
        <v>1716</v>
      </c>
      <c r="L3" s="211">
        <v>1422</v>
      </c>
      <c r="M3" s="211">
        <v>1234</v>
      </c>
      <c r="N3" s="211">
        <v>1436</v>
      </c>
      <c r="O3" s="1">
        <f>SUM(C3:N3)</f>
        <v>22770</v>
      </c>
      <c r="P3" s="7"/>
    </row>
    <row r="4" spans="1:24">
      <c r="B4" s="28" t="s">
        <v>51</v>
      </c>
      <c r="C4" s="209">
        <f>C2*C3*$Q$2</f>
        <v>527.47199999999998</v>
      </c>
      <c r="D4" s="209">
        <f t="shared" ref="D4:N4" si="0">D2*D3*$Q$2</f>
        <v>538.56000000000006</v>
      </c>
      <c r="E4" s="209">
        <f t="shared" si="0"/>
        <v>559.44000000000005</v>
      </c>
      <c r="F4" s="209">
        <f t="shared" si="0"/>
        <v>381.024</v>
      </c>
      <c r="G4" s="209">
        <f t="shared" si="0"/>
        <v>504</v>
      </c>
      <c r="H4" s="209">
        <f t="shared" si="0"/>
        <v>469.22399999999999</v>
      </c>
      <c r="I4" s="209">
        <f t="shared" si="0"/>
        <v>535.24800000000005</v>
      </c>
      <c r="J4" s="209">
        <f t="shared" si="0"/>
        <v>618.40800000000002</v>
      </c>
      <c r="K4" s="209">
        <f t="shared" si="0"/>
        <v>432.43200000000002</v>
      </c>
      <c r="L4" s="209">
        <f t="shared" si="0"/>
        <v>358.34399999999999</v>
      </c>
      <c r="M4" s="209">
        <f t="shared" si="0"/>
        <v>310.96800000000002</v>
      </c>
      <c r="N4" s="209">
        <f t="shared" si="0"/>
        <v>361.87200000000001</v>
      </c>
      <c r="O4" s="89">
        <f>SUM(C4:N4)</f>
        <v>5596.9920000000002</v>
      </c>
    </row>
    <row r="5" spans="1:24">
      <c r="B5" s="8" t="s">
        <v>65</v>
      </c>
      <c r="C5" s="8"/>
      <c r="D5" s="8"/>
      <c r="E5" s="8"/>
      <c r="F5" s="8"/>
      <c r="G5" s="8"/>
      <c r="H5" s="8"/>
      <c r="I5" s="8">
        <v>21</v>
      </c>
      <c r="J5" s="8">
        <v>21</v>
      </c>
      <c r="K5" s="8">
        <v>21</v>
      </c>
      <c r="L5" s="8">
        <v>21</v>
      </c>
      <c r="M5" s="8">
        <v>21</v>
      </c>
      <c r="N5" s="8">
        <v>19</v>
      </c>
      <c r="O5" s="8"/>
    </row>
    <row r="6" spans="1:24">
      <c r="Q6" s="3" t="s">
        <v>66</v>
      </c>
      <c r="R6" s="3" t="s">
        <v>67</v>
      </c>
      <c r="S6" s="3" t="s">
        <v>23</v>
      </c>
      <c r="T6" s="3" t="s">
        <v>24</v>
      </c>
      <c r="U6" s="3" t="s">
        <v>25</v>
      </c>
      <c r="V6" s="3" t="s">
        <v>26</v>
      </c>
      <c r="W6" s="3" t="s">
        <v>22</v>
      </c>
      <c r="X6" s="3" t="s">
        <v>27</v>
      </c>
    </row>
    <row r="7" spans="1:24">
      <c r="Q7" s="19">
        <v>20</v>
      </c>
      <c r="R7" s="19">
        <v>19</v>
      </c>
      <c r="S7" s="19">
        <v>21</v>
      </c>
      <c r="T7" s="19">
        <v>21</v>
      </c>
      <c r="U7" s="19">
        <v>21</v>
      </c>
      <c r="V7" s="19">
        <v>21</v>
      </c>
      <c r="W7" s="19">
        <v>21</v>
      </c>
      <c r="X7" s="19">
        <v>19</v>
      </c>
    </row>
    <row r="9" spans="1:24">
      <c r="A9" s="9" t="s">
        <v>53</v>
      </c>
    </row>
    <row r="10" spans="1:24" ht="98.4">
      <c r="A10" s="10" t="s">
        <v>49</v>
      </c>
    </row>
    <row r="12" spans="1:24" ht="73.8">
      <c r="A12" s="10" t="s">
        <v>50</v>
      </c>
    </row>
    <row r="14" spans="1:24" ht="54.75" customHeight="1">
      <c r="A14" s="10" t="s">
        <v>77</v>
      </c>
    </row>
    <row r="22" spans="1:10" ht="73.8">
      <c r="D22" s="11" t="s">
        <v>46</v>
      </c>
      <c r="E22" s="11" t="s">
        <v>47</v>
      </c>
      <c r="F22" s="11" t="s">
        <v>48</v>
      </c>
      <c r="G22" s="12" t="s">
        <v>52</v>
      </c>
      <c r="H22" s="12" t="s">
        <v>75</v>
      </c>
      <c r="I22" s="13">
        <v>1E-3</v>
      </c>
      <c r="J22" s="12" t="s">
        <v>74</v>
      </c>
    </row>
    <row r="23" spans="1:10">
      <c r="A23" s="29" t="s">
        <v>51</v>
      </c>
      <c r="B23" s="14" t="s">
        <v>10</v>
      </c>
      <c r="C23" s="15">
        <f>D23*E23*F23*H23*I23*J23</f>
        <v>2.952</v>
      </c>
      <c r="D23" s="16">
        <v>1</v>
      </c>
      <c r="E23" s="16">
        <v>1</v>
      </c>
      <c r="F23" s="16">
        <v>0.3</v>
      </c>
      <c r="G23" s="17">
        <f>O3</f>
        <v>22770</v>
      </c>
      <c r="H23" s="16">
        <v>40</v>
      </c>
      <c r="I23" s="16">
        <f>I22</f>
        <v>1E-3</v>
      </c>
      <c r="J23" s="16">
        <f>O2</f>
        <v>246</v>
      </c>
    </row>
    <row r="27" spans="1:10" ht="28.5" customHeight="1"/>
    <row r="29" spans="1:10" ht="43.5" customHeight="1">
      <c r="D29" s="18">
        <f>D23*E23*F23*G23*H23*J23</f>
        <v>67217040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18"/>
  <sheetViews>
    <sheetView zoomScaleNormal="100" workbookViewId="0">
      <selection activeCell="M3" sqref="M3"/>
    </sheetView>
  </sheetViews>
  <sheetFormatPr defaultColWidth="9" defaultRowHeight="24.6"/>
  <cols>
    <col min="1" max="1" width="25" style="6" customWidth="1"/>
    <col min="2" max="2" width="10" style="6" customWidth="1"/>
    <col min="3" max="3" width="7.69921875" style="6" customWidth="1"/>
    <col min="4" max="14" width="6.59765625" style="6" customWidth="1"/>
    <col min="15" max="16384" width="9" style="6"/>
  </cols>
  <sheetData>
    <row r="1" spans="1:16">
      <c r="A1" s="264" t="s">
        <v>79</v>
      </c>
      <c r="B1" s="265"/>
    </row>
    <row r="2" spans="1:16">
      <c r="A2" s="265"/>
      <c r="B2" s="265"/>
      <c r="C2" s="16" t="s">
        <v>18</v>
      </c>
      <c r="D2" s="16" t="s">
        <v>19</v>
      </c>
      <c r="E2" s="16" t="s">
        <v>20</v>
      </c>
      <c r="F2" s="16" t="s">
        <v>21</v>
      </c>
      <c r="G2" s="16" t="s">
        <v>66</v>
      </c>
      <c r="H2" s="16" t="s">
        <v>67</v>
      </c>
      <c r="I2" s="16" t="s">
        <v>23</v>
      </c>
      <c r="J2" s="16" t="s">
        <v>24</v>
      </c>
      <c r="K2" s="16" t="s">
        <v>25</v>
      </c>
      <c r="L2" s="16" t="s">
        <v>26</v>
      </c>
      <c r="M2" s="16" t="s">
        <v>22</v>
      </c>
      <c r="N2" s="16" t="s">
        <v>27</v>
      </c>
      <c r="O2" s="16" t="s">
        <v>28</v>
      </c>
    </row>
    <row r="3" spans="1:16">
      <c r="A3" s="6" t="s">
        <v>70</v>
      </c>
      <c r="C3" s="90">
        <f>'สรุปการคำนวณ ปี 2567'!G23</f>
        <v>590.1</v>
      </c>
      <c r="D3" s="90">
        <f>'สรุปการคำนวณ ปี 2567'!I23</f>
        <v>607</v>
      </c>
      <c r="E3" s="90">
        <f>'สรุปการคำนวณ ปี 2567'!K23</f>
        <v>529</v>
      </c>
      <c r="F3" s="90">
        <f>'สรุปการคำนวณ ปี 2567'!M23</f>
        <v>550</v>
      </c>
      <c r="G3" s="90">
        <f>'สรุปการคำนวณ ปี 2567'!O23</f>
        <v>499</v>
      </c>
      <c r="H3" s="90">
        <f>'สรุปการคำนวณ ปี 2567'!Q23</f>
        <v>441</v>
      </c>
      <c r="I3" s="90">
        <f>'สรุปการคำนวณ ปี 2567'!S23</f>
        <v>480</v>
      </c>
      <c r="J3" s="90">
        <f>'สรุปการคำนวณ ปี 2567'!U23</f>
        <v>489</v>
      </c>
      <c r="K3" s="90">
        <f>'สรุปการคำนวณ ปี 2567'!W23</f>
        <v>567</v>
      </c>
      <c r="L3" s="90">
        <f>'สรุปการคำนวณ ปี 2567'!Y23</f>
        <v>444</v>
      </c>
      <c r="M3" s="90">
        <f>'สรุปการคำนวณ ปี 2567'!AA23</f>
        <v>483</v>
      </c>
      <c r="N3" s="90">
        <f>'สรุปการคำนวณ ปี 2567'!AC23</f>
        <v>430</v>
      </c>
      <c r="O3" s="16">
        <f>SUM(C3:N3)</f>
        <v>6109.1</v>
      </c>
    </row>
    <row r="4" spans="1:16">
      <c r="A4" s="6" t="s">
        <v>71</v>
      </c>
      <c r="C4" s="207">
        <f>C3*0.8</f>
        <v>472.08000000000004</v>
      </c>
      <c r="D4" s="207">
        <f t="shared" ref="D4:O4" si="0">D3*0.8</f>
        <v>485.6</v>
      </c>
      <c r="E4" s="207">
        <f t="shared" si="0"/>
        <v>423.20000000000005</v>
      </c>
      <c r="F4" s="207">
        <f t="shared" si="0"/>
        <v>440</v>
      </c>
      <c r="G4" s="207">
        <f t="shared" si="0"/>
        <v>399.20000000000005</v>
      </c>
      <c r="H4" s="207">
        <f t="shared" si="0"/>
        <v>352.8</v>
      </c>
      <c r="I4" s="207">
        <f t="shared" si="0"/>
        <v>384</v>
      </c>
      <c r="J4" s="207">
        <f t="shared" si="0"/>
        <v>391.20000000000005</v>
      </c>
      <c r="K4" s="207">
        <f t="shared" si="0"/>
        <v>453.6</v>
      </c>
      <c r="L4" s="207">
        <f t="shared" si="0"/>
        <v>355.20000000000005</v>
      </c>
      <c r="M4" s="207">
        <f t="shared" si="0"/>
        <v>386.40000000000003</v>
      </c>
      <c r="N4" s="207">
        <f t="shared" si="0"/>
        <v>344</v>
      </c>
      <c r="O4" s="207">
        <f t="shared" si="0"/>
        <v>4887.2800000000007</v>
      </c>
    </row>
    <row r="5" spans="1:16">
      <c r="A5" s="6" t="s">
        <v>54</v>
      </c>
    </row>
    <row r="7" spans="1:16">
      <c r="A7" s="26" t="s">
        <v>92</v>
      </c>
      <c r="G7" s="6" t="s">
        <v>91</v>
      </c>
      <c r="H7" s="30">
        <v>0.05</v>
      </c>
      <c r="I7" s="6" t="s">
        <v>88</v>
      </c>
      <c r="L7" s="11"/>
    </row>
    <row r="8" spans="1:16">
      <c r="A8" s="23" t="s">
        <v>68</v>
      </c>
    </row>
    <row r="9" spans="1:16">
      <c r="A9" s="23" t="s">
        <v>85</v>
      </c>
    </row>
    <row r="10" spans="1:16">
      <c r="A10" s="23" t="s">
        <v>69</v>
      </c>
    </row>
    <row r="11" spans="1:16">
      <c r="A11" s="22" t="s">
        <v>265</v>
      </c>
      <c r="B11" s="24" t="s">
        <v>18</v>
      </c>
      <c r="C11" s="16" t="s">
        <v>19</v>
      </c>
      <c r="D11" s="16" t="s">
        <v>20</v>
      </c>
      <c r="E11" s="16" t="s">
        <v>21</v>
      </c>
      <c r="F11" s="16" t="s">
        <v>66</v>
      </c>
      <c r="G11" s="16" t="s">
        <v>67</v>
      </c>
      <c r="H11" s="16" t="s">
        <v>23</v>
      </c>
      <c r="I11" s="16" t="s">
        <v>24</v>
      </c>
      <c r="J11" s="16" t="s">
        <v>25</v>
      </c>
      <c r="K11" s="16" t="s">
        <v>26</v>
      </c>
      <c r="L11" s="16" t="s">
        <v>22</v>
      </c>
      <c r="M11" s="16" t="s">
        <v>27</v>
      </c>
      <c r="N11" s="16" t="s">
        <v>28</v>
      </c>
    </row>
    <row r="12" spans="1:16">
      <c r="A12" s="6" t="s">
        <v>55</v>
      </c>
      <c r="B12" s="25">
        <f t="shared" ref="B12:N12" si="1">C4</f>
        <v>472.08000000000004</v>
      </c>
      <c r="C12" s="25">
        <f t="shared" si="1"/>
        <v>485.6</v>
      </c>
      <c r="D12" s="25">
        <f t="shared" si="1"/>
        <v>423.20000000000005</v>
      </c>
      <c r="E12" s="25">
        <f t="shared" si="1"/>
        <v>440</v>
      </c>
      <c r="F12" s="25">
        <f t="shared" si="1"/>
        <v>399.20000000000005</v>
      </c>
      <c r="G12" s="25">
        <f t="shared" si="1"/>
        <v>352.8</v>
      </c>
      <c r="H12" s="25">
        <f t="shared" si="1"/>
        <v>384</v>
      </c>
      <c r="I12" s="25">
        <f t="shared" si="1"/>
        <v>391.20000000000005</v>
      </c>
      <c r="J12" s="25">
        <f t="shared" si="1"/>
        <v>453.6</v>
      </c>
      <c r="K12" s="25">
        <f t="shared" si="1"/>
        <v>355.20000000000005</v>
      </c>
      <c r="L12" s="25">
        <f t="shared" si="1"/>
        <v>386.40000000000003</v>
      </c>
      <c r="M12" s="25">
        <f t="shared" si="1"/>
        <v>344</v>
      </c>
      <c r="N12" s="25">
        <f t="shared" si="1"/>
        <v>4887.2800000000007</v>
      </c>
    </row>
    <row r="13" spans="1:16">
      <c r="A13" s="27" t="s">
        <v>56</v>
      </c>
      <c r="B13" s="208">
        <f t="shared" ref="B13:N13" si="2">$H$7*B12*0.12</f>
        <v>2.8324800000000003</v>
      </c>
      <c r="C13" s="208">
        <f t="shared" si="2"/>
        <v>2.9136000000000002</v>
      </c>
      <c r="D13" s="208">
        <f t="shared" si="2"/>
        <v>2.5392000000000006</v>
      </c>
      <c r="E13" s="208">
        <f t="shared" si="2"/>
        <v>2.6399999999999997</v>
      </c>
      <c r="F13" s="208">
        <f t="shared" si="2"/>
        <v>2.3952000000000004</v>
      </c>
      <c r="G13" s="208">
        <f t="shared" si="2"/>
        <v>2.1168</v>
      </c>
      <c r="H13" s="208">
        <f t="shared" si="2"/>
        <v>2.3040000000000003</v>
      </c>
      <c r="I13" s="208">
        <f t="shared" si="2"/>
        <v>2.3472000000000004</v>
      </c>
      <c r="J13" s="208">
        <f t="shared" si="2"/>
        <v>2.7216000000000005</v>
      </c>
      <c r="K13" s="208">
        <f t="shared" si="2"/>
        <v>2.1312000000000002</v>
      </c>
      <c r="L13" s="208">
        <f t="shared" si="2"/>
        <v>2.3184000000000005</v>
      </c>
      <c r="M13" s="208">
        <f t="shared" si="2"/>
        <v>2.0640000000000001</v>
      </c>
      <c r="N13" s="208">
        <f t="shared" si="2"/>
        <v>29.323680000000003</v>
      </c>
    </row>
    <row r="14" spans="1:16">
      <c r="A14" s="6" t="s">
        <v>86</v>
      </c>
    </row>
    <row r="15" spans="1:16" ht="25.5" customHeight="1">
      <c r="A15" s="266" t="s">
        <v>93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</row>
    <row r="16" spans="1:16">
      <c r="A16" s="266" t="s">
        <v>94</v>
      </c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P16" s="6" t="s">
        <v>90</v>
      </c>
    </row>
    <row r="17" spans="1:6" ht="28.8">
      <c r="A17" s="31" t="s">
        <v>87</v>
      </c>
      <c r="B17" s="31"/>
      <c r="C17" s="31"/>
      <c r="D17" s="31"/>
      <c r="E17" s="31"/>
      <c r="F17" s="31"/>
    </row>
    <row r="18" spans="1:6">
      <c r="A18" s="6" t="s">
        <v>95</v>
      </c>
    </row>
  </sheetData>
  <mergeCells count="3">
    <mergeCell ref="A1:B2"/>
    <mergeCell ref="A15:N15"/>
    <mergeCell ref="A16:N1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4"/>
  <sheetViews>
    <sheetView view="pageBreakPreview" topLeftCell="A28" zoomScaleNormal="70" zoomScaleSheetLayoutView="100" workbookViewId="0">
      <selection activeCell="J58" sqref="J58"/>
    </sheetView>
  </sheetViews>
  <sheetFormatPr defaultColWidth="9.19921875" defaultRowHeight="13.8"/>
  <cols>
    <col min="1" max="1" width="6.19921875" style="33" customWidth="1"/>
    <col min="2" max="2" width="34.3984375" style="33" customWidth="1"/>
    <col min="3" max="3" width="8" style="33" customWidth="1"/>
    <col min="4" max="6" width="14.19921875" style="33" customWidth="1"/>
    <col min="7" max="7" width="14.19921875" style="46" customWidth="1"/>
    <col min="8" max="8" width="48.69921875" style="33" bestFit="1" customWidth="1"/>
    <col min="9" max="9" width="9.19921875" style="33"/>
    <col min="10" max="10" width="16.19921875" style="33" customWidth="1"/>
    <col min="11" max="11" width="23.19921875" style="33" customWidth="1"/>
    <col min="12" max="12" width="9.19921875" style="33"/>
    <col min="13" max="13" width="8.796875" style="33" hidden="1" customWidth="1"/>
    <col min="14" max="15" width="0" style="33" hidden="1" customWidth="1"/>
    <col min="16" max="16" width="9.19921875" style="33"/>
    <col min="17" max="17" width="23.19921875" style="33" customWidth="1"/>
    <col min="18" max="19" width="9.19921875" style="33"/>
    <col min="20" max="20" width="15.19921875" style="33" bestFit="1" customWidth="1"/>
    <col min="21" max="21" width="12.19921875" style="33" bestFit="1" customWidth="1"/>
    <col min="22" max="22" width="15.19921875" style="33" bestFit="1" customWidth="1"/>
    <col min="23" max="16384" width="9.19921875" style="33"/>
  </cols>
  <sheetData>
    <row r="2" spans="1:13" ht="15">
      <c r="A2" s="269"/>
      <c r="B2" s="270" t="s">
        <v>100</v>
      </c>
      <c r="C2" s="269" t="s">
        <v>101</v>
      </c>
      <c r="D2" s="271" t="s">
        <v>102</v>
      </c>
      <c r="E2" s="272"/>
      <c r="F2" s="272"/>
      <c r="G2" s="272"/>
      <c r="H2" s="270" t="s">
        <v>103</v>
      </c>
      <c r="J2" s="267" t="s">
        <v>104</v>
      </c>
      <c r="K2" s="268"/>
    </row>
    <row r="3" spans="1:13" ht="15.6">
      <c r="A3" s="269"/>
      <c r="B3" s="270"/>
      <c r="C3" s="269"/>
      <c r="D3" s="32" t="s">
        <v>105</v>
      </c>
      <c r="E3" s="32" t="s">
        <v>106</v>
      </c>
      <c r="F3" s="32" t="s">
        <v>107</v>
      </c>
      <c r="G3" s="34" t="s">
        <v>44</v>
      </c>
      <c r="H3" s="270"/>
      <c r="J3" s="35" t="s">
        <v>108</v>
      </c>
      <c r="K3" s="36" t="s">
        <v>109</v>
      </c>
    </row>
    <row r="4" spans="1:13" ht="15.6">
      <c r="A4" s="269"/>
      <c r="B4" s="270"/>
      <c r="C4" s="269"/>
      <c r="D4" s="32" t="s">
        <v>110</v>
      </c>
      <c r="E4" s="32" t="s">
        <v>111</v>
      </c>
      <c r="F4" s="32" t="s">
        <v>112</v>
      </c>
      <c r="G4" s="34" t="s">
        <v>113</v>
      </c>
      <c r="H4" s="270"/>
      <c r="J4" s="35" t="s">
        <v>114</v>
      </c>
      <c r="K4" s="37">
        <v>1</v>
      </c>
    </row>
    <row r="5" spans="1:13">
      <c r="A5" s="38" t="s">
        <v>115</v>
      </c>
      <c r="C5" s="39"/>
      <c r="D5" s="39"/>
      <c r="E5" s="39"/>
      <c r="F5" s="39"/>
      <c r="G5" s="40"/>
      <c r="H5" s="41"/>
      <c r="J5" s="35" t="s">
        <v>116</v>
      </c>
      <c r="K5" s="37">
        <v>30</v>
      </c>
    </row>
    <row r="6" spans="1:13">
      <c r="A6" s="42"/>
      <c r="B6" s="43" t="s">
        <v>117</v>
      </c>
      <c r="C6" s="42" t="s">
        <v>118</v>
      </c>
      <c r="D6" s="44">
        <f>D69*$G$69*10^-6</f>
        <v>5.7221999999999995E-2</v>
      </c>
      <c r="E6" s="44">
        <f>E69*$G$69*10^-6</f>
        <v>1.02E-6</v>
      </c>
      <c r="F6" s="44">
        <f>F69*$G$69*10^-6</f>
        <v>1.02E-7</v>
      </c>
      <c r="G6" s="40">
        <f t="shared" ref="G6:G15" si="0">D6+(E6*$K$5)+(F6*$K$7)</f>
        <v>5.7279629999999991E-2</v>
      </c>
      <c r="H6" s="45" t="s">
        <v>119</v>
      </c>
      <c r="I6" s="46"/>
      <c r="J6" s="35" t="s">
        <v>120</v>
      </c>
      <c r="K6" s="37">
        <v>28</v>
      </c>
    </row>
    <row r="7" spans="1:13">
      <c r="A7" s="42"/>
      <c r="B7" s="43" t="s">
        <v>117</v>
      </c>
      <c r="C7" s="42" t="s">
        <v>121</v>
      </c>
      <c r="D7" s="44">
        <f>D69/1000000</f>
        <v>5.6099999999999997E-2</v>
      </c>
      <c r="E7" s="44">
        <f t="shared" ref="E7" si="1">E69/1000000</f>
        <v>9.9999999999999995E-7</v>
      </c>
      <c r="F7" s="44">
        <f>F69/1000000</f>
        <v>1.0000000000000001E-7</v>
      </c>
      <c r="G7" s="40">
        <f t="shared" si="0"/>
        <v>5.6156499999999998E-2</v>
      </c>
      <c r="H7" s="45" t="s">
        <v>119</v>
      </c>
      <c r="I7" s="46"/>
      <c r="J7" s="35" t="s">
        <v>122</v>
      </c>
      <c r="K7" s="37">
        <v>265</v>
      </c>
    </row>
    <row r="8" spans="1:13">
      <c r="A8" s="42"/>
      <c r="B8" s="43" t="s">
        <v>123</v>
      </c>
      <c r="C8" s="42" t="s">
        <v>10</v>
      </c>
      <c r="D8" s="44">
        <f>D70*$G$70*10^-6</f>
        <v>1.0574699999999999</v>
      </c>
      <c r="E8" s="44">
        <f t="shared" ref="E8:F8" si="2">E70*$G$70*10^-6</f>
        <v>1.047E-5</v>
      </c>
      <c r="F8" s="44">
        <f t="shared" si="2"/>
        <v>1.5705E-5</v>
      </c>
      <c r="G8" s="40">
        <f t="shared" si="0"/>
        <v>1.0619459249999998</v>
      </c>
      <c r="H8" s="45" t="s">
        <v>119</v>
      </c>
      <c r="I8" s="46"/>
      <c r="J8" s="35" t="s">
        <v>124</v>
      </c>
      <c r="K8" s="37">
        <v>23500</v>
      </c>
    </row>
    <row r="9" spans="1:13">
      <c r="A9" s="42"/>
      <c r="B9" s="43" t="s">
        <v>125</v>
      </c>
      <c r="C9" s="42" t="s">
        <v>126</v>
      </c>
      <c r="D9" s="44">
        <f>D71*$G$71*10^-6</f>
        <v>3.2096984443713019</v>
      </c>
      <c r="E9" s="44">
        <f>E71*$G$71*10^-6</f>
        <v>1.2440691644850007E-4</v>
      </c>
      <c r="F9" s="44">
        <f>F71*$G$71*10^-6</f>
        <v>2.4881383289700012E-5</v>
      </c>
      <c r="G9" s="40">
        <f t="shared" si="0"/>
        <v>3.2200242184365275</v>
      </c>
      <c r="H9" s="45" t="s">
        <v>127</v>
      </c>
      <c r="I9" s="46"/>
      <c r="J9" s="35" t="s">
        <v>128</v>
      </c>
      <c r="K9" s="37">
        <v>16100</v>
      </c>
    </row>
    <row r="10" spans="1:13">
      <c r="A10" s="42"/>
      <c r="B10" s="43" t="s">
        <v>129</v>
      </c>
      <c r="C10" s="42" t="s">
        <v>126</v>
      </c>
      <c r="D10" s="44">
        <f>D72*$G$72*10^-6</f>
        <v>3.2353401009425418</v>
      </c>
      <c r="E10" s="44">
        <f>E72*$G$72*10^-6</f>
        <v>1.2540077910630005E-4</v>
      </c>
      <c r="F10" s="44">
        <f>F72*$G$72*10^-6</f>
        <v>2.5080155821260009E-5</v>
      </c>
      <c r="G10" s="40">
        <f t="shared" si="0"/>
        <v>3.2457483656083648</v>
      </c>
      <c r="H10" s="45" t="s">
        <v>127</v>
      </c>
      <c r="I10" s="46"/>
      <c r="J10" s="33" t="s">
        <v>130</v>
      </c>
    </row>
    <row r="11" spans="1:13">
      <c r="A11" s="42"/>
      <c r="B11" s="43" t="s">
        <v>131</v>
      </c>
      <c r="C11" s="42" t="s">
        <v>126</v>
      </c>
      <c r="D11" s="44">
        <f>D73*$G$73*10^-6</f>
        <v>2.6987220000000001</v>
      </c>
      <c r="E11" s="44">
        <f>E73*$G$73*10^-6</f>
        <v>1.0925999999999999E-4</v>
      </c>
      <c r="F11" s="44">
        <f>F73*$G$73*10^-6</f>
        <v>2.1852E-5</v>
      </c>
      <c r="G11" s="40">
        <f t="shared" si="0"/>
        <v>2.7077905800000002</v>
      </c>
      <c r="H11" s="45" t="s">
        <v>119</v>
      </c>
      <c r="I11" s="46"/>
    </row>
    <row r="12" spans="1:13">
      <c r="A12" s="42"/>
      <c r="B12" s="43" t="s">
        <v>132</v>
      </c>
      <c r="C12" s="42" t="s">
        <v>10</v>
      </c>
      <c r="D12" s="44">
        <f>D74*$G$74*10^-6</f>
        <v>3.0866199999999999</v>
      </c>
      <c r="E12" s="44">
        <f t="shared" ref="E12:F12" si="3">E74*$G$74*10^-6</f>
        <v>3.1399999999999998E-5</v>
      </c>
      <c r="F12" s="44">
        <f t="shared" si="3"/>
        <v>4.7099999999999993E-5</v>
      </c>
      <c r="G12" s="40">
        <f t="shared" si="0"/>
        <v>3.1000435</v>
      </c>
      <c r="H12" s="45" t="s">
        <v>119</v>
      </c>
      <c r="I12" s="46"/>
      <c r="L12" s="47" t="s">
        <v>2</v>
      </c>
    </row>
    <row r="13" spans="1:13">
      <c r="A13" s="42"/>
      <c r="B13" s="43" t="s">
        <v>133</v>
      </c>
      <c r="C13" s="42" t="s">
        <v>10</v>
      </c>
      <c r="D13" s="44">
        <f>D75*$G$75*10^-6</f>
        <v>2.534157</v>
      </c>
      <c r="E13" s="44">
        <f t="shared" ref="E13:F13" si="4">E75*$G$75*10^-6</f>
        <v>2.637E-5</v>
      </c>
      <c r="F13" s="44">
        <f t="shared" si="4"/>
        <v>3.9554999999999997E-5</v>
      </c>
      <c r="G13" s="40">
        <f t="shared" si="0"/>
        <v>2.5454301749999999</v>
      </c>
      <c r="H13" s="45" t="s">
        <v>119</v>
      </c>
      <c r="I13" s="46"/>
      <c r="J13" s="33" t="s">
        <v>134</v>
      </c>
      <c r="K13" s="33" t="s">
        <v>135</v>
      </c>
      <c r="L13" s="48">
        <v>2.1019999999999999</v>
      </c>
      <c r="M13" s="33" t="s">
        <v>15</v>
      </c>
    </row>
    <row r="14" spans="1:13">
      <c r="A14" s="42"/>
      <c r="B14" s="43" t="s">
        <v>136</v>
      </c>
      <c r="C14" s="42" t="s">
        <v>126</v>
      </c>
      <c r="D14" s="44">
        <f>D76*$G$76*10^-6</f>
        <v>2.4688949999999998</v>
      </c>
      <c r="E14" s="44">
        <f>E76*$G$76*10^-6</f>
        <v>1.0359E-4</v>
      </c>
      <c r="F14" s="44">
        <f t="shared" ref="F14" si="5">F76*$G$76*10^-6</f>
        <v>2.0718000000000001E-5</v>
      </c>
      <c r="G14" s="40">
        <f t="shared" si="0"/>
        <v>2.4774929700000001</v>
      </c>
      <c r="H14" s="45" t="s">
        <v>119</v>
      </c>
      <c r="I14" s="46"/>
      <c r="K14" s="33" t="s">
        <v>137</v>
      </c>
      <c r="L14" s="48">
        <v>0.79479999999999995</v>
      </c>
      <c r="M14" s="33" t="s">
        <v>16</v>
      </c>
    </row>
    <row r="15" spans="1:13">
      <c r="A15" s="42"/>
      <c r="B15" s="43" t="s">
        <v>138</v>
      </c>
      <c r="C15" s="42" t="s">
        <v>126</v>
      </c>
      <c r="D15" s="44">
        <f>D77*$G$77*10^-6</f>
        <v>1.6797219999999999</v>
      </c>
      <c r="E15" s="44">
        <f t="shared" ref="E15:F15" si="6">E77*$G$77*10^-6</f>
        <v>2.6619999999999999E-5</v>
      </c>
      <c r="F15" s="44">
        <f t="shared" si="6"/>
        <v>2.6620000000000001E-6</v>
      </c>
      <c r="G15" s="40">
        <f t="shared" si="0"/>
        <v>1.6812260299999999</v>
      </c>
      <c r="H15" s="45" t="s">
        <v>119</v>
      </c>
      <c r="I15" s="46"/>
      <c r="K15" s="33" t="s">
        <v>29</v>
      </c>
      <c r="L15" s="48">
        <v>2.3199999999999998</v>
      </c>
      <c r="M15" s="33" t="s">
        <v>15</v>
      </c>
    </row>
    <row r="16" spans="1:13">
      <c r="A16" s="38"/>
      <c r="B16" s="43" t="s">
        <v>138</v>
      </c>
      <c r="C16" s="42" t="s">
        <v>10</v>
      </c>
      <c r="D16" s="44">
        <f>D15/0.54</f>
        <v>3.1105962962962961</v>
      </c>
      <c r="E16" s="44">
        <f t="shared" ref="E16:F16" si="7">E15/0.54</f>
        <v>4.9296296296296292E-5</v>
      </c>
      <c r="F16" s="44">
        <f t="shared" si="7"/>
        <v>4.9296296296296292E-6</v>
      </c>
      <c r="G16" s="40">
        <f>D16+(E16*$K$5)+(F16*$K$7)</f>
        <v>3.1133815370370366</v>
      </c>
      <c r="H16" s="45" t="s">
        <v>139</v>
      </c>
      <c r="I16" s="46"/>
      <c r="K16" s="33" t="s">
        <v>140</v>
      </c>
      <c r="L16" s="49">
        <v>4.3548999999999998</v>
      </c>
      <c r="M16" s="33" t="s">
        <v>15</v>
      </c>
    </row>
    <row r="17" spans="1:9">
      <c r="A17" s="38"/>
      <c r="B17" s="43" t="s">
        <v>141</v>
      </c>
      <c r="C17" s="42" t="s">
        <v>126</v>
      </c>
      <c r="D17" s="44">
        <f>D78*$G$78*10^-6</f>
        <v>2.1815639999999998</v>
      </c>
      <c r="E17" s="44">
        <f t="shared" ref="E17:F17" si="8">E78*$G$78*10^-6</f>
        <v>9.4439999999999997E-5</v>
      </c>
      <c r="F17" s="44">
        <f t="shared" si="8"/>
        <v>1.8887999999999996E-5</v>
      </c>
      <c r="G17" s="40">
        <f>D17+(E17*$K$5)+(F17*$K$7)</f>
        <v>2.1894025199999998</v>
      </c>
      <c r="H17" s="45" t="s">
        <v>119</v>
      </c>
      <c r="I17" s="46"/>
    </row>
    <row r="18" spans="1:9">
      <c r="A18" s="38"/>
      <c r="B18" s="43" t="s">
        <v>142</v>
      </c>
      <c r="C18" s="42" t="s">
        <v>10</v>
      </c>
      <c r="D18" s="44"/>
      <c r="E18" s="44">
        <f>E79*$G$79*10^-6</f>
        <v>4.7969999999999995E-4</v>
      </c>
      <c r="F18" s="44">
        <f>F79*$G$79*10^-6</f>
        <v>6.3960000000000004E-5</v>
      </c>
      <c r="G18" s="40">
        <f>D18+(E18*$K$6)+(F18*$K$7)</f>
        <v>3.0380999999999998E-2</v>
      </c>
      <c r="H18" s="45" t="s">
        <v>119</v>
      </c>
      <c r="I18" s="46"/>
    </row>
    <row r="19" spans="1:9">
      <c r="A19" s="38"/>
      <c r="B19" s="43" t="s">
        <v>143</v>
      </c>
      <c r="C19" s="42" t="s">
        <v>10</v>
      </c>
      <c r="D19" s="44"/>
      <c r="E19" s="44">
        <f>E81*$G$81*10^-6</f>
        <v>2.2589999999999999E-4</v>
      </c>
      <c r="F19" s="44">
        <f>F81*$G$81*10^-6</f>
        <v>3.012E-5</v>
      </c>
      <c r="G19" s="40">
        <f t="shared" ref="G19:G22" si="9">D19+(E19*$K$6)+(F19*$K$7)</f>
        <v>1.4307E-2</v>
      </c>
      <c r="H19" s="45" t="s">
        <v>119</v>
      </c>
      <c r="I19" s="46"/>
    </row>
    <row r="20" spans="1:9">
      <c r="A20" s="38"/>
      <c r="B20" s="43" t="s">
        <v>144</v>
      </c>
      <c r="C20" s="42" t="s">
        <v>10</v>
      </c>
      <c r="D20" s="44"/>
      <c r="E20" s="44">
        <f>E82*$G$82*10^-6</f>
        <v>5.5590000000000001E-4</v>
      </c>
      <c r="F20" s="44">
        <f>F82*$G$82*10^-6</f>
        <v>7.4120000000000002E-5</v>
      </c>
      <c r="G20" s="40">
        <f>D20+(E20*$K$6)+(F20*$K$7)</f>
        <v>3.5207000000000002E-2</v>
      </c>
      <c r="H20" s="45" t="s">
        <v>119</v>
      </c>
      <c r="I20" s="46"/>
    </row>
    <row r="21" spans="1:9">
      <c r="A21" s="38"/>
      <c r="B21" s="43" t="s">
        <v>145</v>
      </c>
      <c r="C21" s="42" t="s">
        <v>10</v>
      </c>
      <c r="D21" s="44"/>
      <c r="E21" s="44">
        <f t="shared" ref="E21:F21" si="10">E83*$G$83*10^-6</f>
        <v>5.0339999999999998E-4</v>
      </c>
      <c r="F21" s="44">
        <f t="shared" si="10"/>
        <v>6.7120000000000008E-5</v>
      </c>
      <c r="G21" s="40">
        <f>D21+(E21*$K$6)+(F21*$K$7)</f>
        <v>3.1882000000000001E-2</v>
      </c>
      <c r="H21" s="45" t="s">
        <v>119</v>
      </c>
      <c r="I21" s="46"/>
    </row>
    <row r="22" spans="1:9">
      <c r="A22" s="38"/>
      <c r="B22" s="43" t="s">
        <v>146</v>
      </c>
      <c r="C22" s="42" t="s">
        <v>11</v>
      </c>
      <c r="D22" s="44"/>
      <c r="E22" s="44">
        <f>E84*$G$84*10^-6</f>
        <v>2.0929999999999998E-5</v>
      </c>
      <c r="F22" s="44">
        <f>F84*$G$84*10^-6</f>
        <v>2.0929999999999997E-6</v>
      </c>
      <c r="G22" s="40">
        <f t="shared" si="9"/>
        <v>1.1406849999999998E-3</v>
      </c>
      <c r="H22" s="45" t="s">
        <v>119</v>
      </c>
      <c r="I22" s="46"/>
    </row>
    <row r="23" spans="1:9">
      <c r="A23" s="38"/>
      <c r="B23" s="43" t="s">
        <v>147</v>
      </c>
      <c r="C23" s="42" t="s">
        <v>10</v>
      </c>
      <c r="D23" s="44">
        <f>D79*$G$79*10^-6</f>
        <v>1.79088</v>
      </c>
      <c r="E23" s="44"/>
      <c r="F23" s="44"/>
      <c r="G23" s="40">
        <f>D23+(E23*$K$5)+(F23*$K$7)</f>
        <v>1.79088</v>
      </c>
      <c r="H23" s="45" t="s">
        <v>119</v>
      </c>
      <c r="I23" s="46"/>
    </row>
    <row r="24" spans="1:9">
      <c r="A24" s="38"/>
      <c r="B24" s="43" t="s">
        <v>148</v>
      </c>
      <c r="C24" s="42" t="s">
        <v>10</v>
      </c>
      <c r="D24" s="44">
        <f>D81*$G$81*10^-6</f>
        <v>0.753</v>
      </c>
      <c r="E24" s="44"/>
      <c r="F24" s="44"/>
      <c r="G24" s="40">
        <f>D24+(E24*$K$5)+(F24*$K$7)</f>
        <v>0.753</v>
      </c>
      <c r="H24" s="45" t="s">
        <v>119</v>
      </c>
      <c r="I24" s="46"/>
    </row>
    <row r="25" spans="1:9">
      <c r="A25" s="38"/>
      <c r="B25" s="43" t="s">
        <v>149</v>
      </c>
      <c r="C25" s="42" t="s">
        <v>10</v>
      </c>
      <c r="D25" s="44">
        <f>D82*$G$82*10^-6</f>
        <v>1.853</v>
      </c>
      <c r="E25" s="44"/>
      <c r="F25" s="44"/>
      <c r="G25" s="40">
        <f>D25+(E25*$K$5)+(F25*$K$7)</f>
        <v>1.853</v>
      </c>
      <c r="H25" s="45" t="s">
        <v>119</v>
      </c>
      <c r="I25" s="46"/>
    </row>
    <row r="26" spans="1:9">
      <c r="A26" s="38"/>
      <c r="B26" s="43" t="s">
        <v>150</v>
      </c>
      <c r="C26" s="42" t="s">
        <v>10</v>
      </c>
      <c r="D26" s="44">
        <f>D83*$G$83*10^-6</f>
        <v>1.6779999999999999</v>
      </c>
      <c r="E26" s="44"/>
      <c r="F26" s="44"/>
      <c r="G26" s="40">
        <f>D26+(E26*$K$5)+(F26*$K$7)</f>
        <v>1.6779999999999999</v>
      </c>
      <c r="H26" s="45" t="s">
        <v>119</v>
      </c>
      <c r="I26" s="46"/>
    </row>
    <row r="27" spans="1:9">
      <c r="A27" s="38"/>
      <c r="B27" s="43" t="s">
        <v>151</v>
      </c>
      <c r="C27" s="42" t="s">
        <v>11</v>
      </c>
      <c r="D27" s="44">
        <f>D84*$G$84*10^-6</f>
        <v>1.1427779999999998</v>
      </c>
      <c r="E27" s="44"/>
      <c r="F27" s="44"/>
      <c r="G27" s="40">
        <f>D27+(E27*$K$5)+(F27*$K$7)</f>
        <v>1.1427779999999998</v>
      </c>
      <c r="H27" s="45" t="s">
        <v>119</v>
      </c>
      <c r="I27" s="46"/>
    </row>
    <row r="28" spans="1:9">
      <c r="A28" s="38" t="s">
        <v>152</v>
      </c>
      <c r="B28" s="43"/>
      <c r="C28" s="42"/>
      <c r="D28" s="44"/>
      <c r="E28" s="44"/>
      <c r="F28" s="44"/>
      <c r="G28" s="40"/>
      <c r="H28" s="45"/>
      <c r="I28" s="46"/>
    </row>
    <row r="29" spans="1:9">
      <c r="A29" s="38"/>
      <c r="B29" s="43" t="s">
        <v>153</v>
      </c>
      <c r="C29" s="50" t="s">
        <v>126</v>
      </c>
      <c r="D29" s="44">
        <f>D90*$G$90*10^-6</f>
        <v>2.1815639999999998</v>
      </c>
      <c r="E29" s="44">
        <f>E90*$G$90*10^-6</f>
        <v>1.0388399999999999E-3</v>
      </c>
      <c r="F29" s="44">
        <f>F90*$G$90*10^-6</f>
        <v>1.0073600000000001E-4</v>
      </c>
      <c r="G29" s="40">
        <f t="shared" ref="G29:G35" si="11">D29+(E29*$K$5)+(F29*$K$7)</f>
        <v>2.2394242399999995</v>
      </c>
      <c r="H29" s="45" t="s">
        <v>154</v>
      </c>
      <c r="I29" s="46"/>
    </row>
    <row r="30" spans="1:9">
      <c r="A30" s="38"/>
      <c r="B30" s="43" t="s">
        <v>155</v>
      </c>
      <c r="C30" s="50" t="s">
        <v>126</v>
      </c>
      <c r="D30" s="44">
        <f>D91*$G$91*10^-6</f>
        <v>2.1815639999999998</v>
      </c>
      <c r="E30" s="44">
        <f t="shared" ref="E30:F30" si="12">E91*$G$91*10^-6</f>
        <v>7.8699999999999994E-4</v>
      </c>
      <c r="F30" s="44">
        <f t="shared" si="12"/>
        <v>2.5183999999999997E-4</v>
      </c>
      <c r="G30" s="40">
        <f t="shared" si="11"/>
        <v>2.2719116000000001</v>
      </c>
      <c r="H30" s="45" t="s">
        <v>154</v>
      </c>
      <c r="I30" s="46"/>
    </row>
    <row r="31" spans="1:9">
      <c r="A31" s="38"/>
      <c r="B31" s="43" t="s">
        <v>156</v>
      </c>
      <c r="C31" s="50" t="s">
        <v>126</v>
      </c>
      <c r="D31" s="44">
        <f>D92*$G$92*10^-6</f>
        <v>2.1815639999999998</v>
      </c>
      <c r="E31" s="44">
        <f t="shared" ref="E31:F31" si="13">E92*$G$92*10^-6</f>
        <v>1.1962399999999999E-4</v>
      </c>
      <c r="F31" s="44">
        <f t="shared" si="13"/>
        <v>1.7943599999999999E-4</v>
      </c>
      <c r="G31" s="40">
        <f t="shared" si="11"/>
        <v>2.2327032600000001</v>
      </c>
      <c r="H31" s="45" t="s">
        <v>154</v>
      </c>
      <c r="I31" s="46"/>
    </row>
    <row r="32" spans="1:9">
      <c r="A32" s="38"/>
      <c r="B32" s="43" t="s">
        <v>157</v>
      </c>
      <c r="C32" s="50" t="s">
        <v>126</v>
      </c>
      <c r="D32" s="44">
        <f>D93*$G$93*10^-6</f>
        <v>2.6987220000000001</v>
      </c>
      <c r="E32" s="44">
        <f t="shared" ref="E32" si="14">E93*$G$93*10^-6</f>
        <v>1.4203800000000001E-4</v>
      </c>
      <c r="F32" s="44">
        <f>F93*$G$93*10^-6</f>
        <v>1.4203800000000001E-4</v>
      </c>
      <c r="G32" s="40">
        <f t="shared" si="11"/>
        <v>2.7406232100000003</v>
      </c>
      <c r="H32" s="45" t="s">
        <v>154</v>
      </c>
      <c r="I32" s="46"/>
    </row>
    <row r="33" spans="1:9">
      <c r="A33" s="38"/>
      <c r="B33" s="43" t="s">
        <v>158</v>
      </c>
      <c r="C33" s="50" t="s">
        <v>10</v>
      </c>
      <c r="D33" s="44">
        <f>D94*$G$94*10^-6</f>
        <v>2.1261899999999998</v>
      </c>
      <c r="E33" s="44">
        <f t="shared" ref="E33:F33" si="15">E94*$G$94*10^-6</f>
        <v>3.4867999999999995E-3</v>
      </c>
      <c r="F33" s="44">
        <f t="shared" si="15"/>
        <v>1.1369999999999999E-4</v>
      </c>
      <c r="G33" s="40">
        <f t="shared" si="11"/>
        <v>2.2609244999999998</v>
      </c>
      <c r="H33" s="45" t="s">
        <v>159</v>
      </c>
      <c r="I33" s="46"/>
    </row>
    <row r="34" spans="1:9">
      <c r="A34" s="38"/>
      <c r="B34" s="43" t="s">
        <v>160</v>
      </c>
      <c r="C34" s="50" t="s">
        <v>126</v>
      </c>
      <c r="D34" s="44">
        <f>D95*$G$95*10^-6</f>
        <v>1.6797219999999999</v>
      </c>
      <c r="E34" s="44">
        <f t="shared" ref="E34:F34" si="16">E95*$G$95*10^-6</f>
        <v>1.65044E-3</v>
      </c>
      <c r="F34" s="44">
        <f t="shared" si="16"/>
        <v>5.3240000000000002E-6</v>
      </c>
      <c r="G34" s="40">
        <f t="shared" si="11"/>
        <v>1.73064606</v>
      </c>
      <c r="H34" s="45" t="s">
        <v>154</v>
      </c>
      <c r="I34" s="46"/>
    </row>
    <row r="35" spans="1:9">
      <c r="A35" s="38"/>
      <c r="B35" s="43" t="s">
        <v>160</v>
      </c>
      <c r="C35" s="42" t="s">
        <v>10</v>
      </c>
      <c r="D35" s="44">
        <f>D34/0.54</f>
        <v>3.1105962962962961</v>
      </c>
      <c r="E35" s="44">
        <f t="shared" ref="E35:F35" si="17">E34/0.54</f>
        <v>3.0563703703703703E-3</v>
      </c>
      <c r="F35" s="44">
        <f t="shared" si="17"/>
        <v>9.8592592592592585E-6</v>
      </c>
      <c r="G35" s="40">
        <f t="shared" si="11"/>
        <v>3.2049001111111108</v>
      </c>
      <c r="H35" s="45" t="s">
        <v>161</v>
      </c>
      <c r="I35" s="46"/>
    </row>
    <row r="36" spans="1:9">
      <c r="A36" s="38" t="s">
        <v>162</v>
      </c>
      <c r="B36" s="43"/>
      <c r="C36" s="42"/>
      <c r="D36" s="44"/>
      <c r="E36" s="44"/>
      <c r="F36" s="44"/>
      <c r="G36" s="40"/>
      <c r="H36" s="45"/>
      <c r="I36" s="46"/>
    </row>
    <row r="37" spans="1:9">
      <c r="A37" s="38"/>
      <c r="B37" s="51" t="s">
        <v>163</v>
      </c>
      <c r="C37" s="50"/>
      <c r="D37" s="44"/>
      <c r="E37" s="44"/>
      <c r="F37" s="44"/>
      <c r="G37" s="40"/>
      <c r="H37" s="45"/>
      <c r="I37" s="46"/>
    </row>
    <row r="38" spans="1:9">
      <c r="A38" s="38"/>
      <c r="B38" s="52" t="s">
        <v>164</v>
      </c>
      <c r="C38" s="50" t="s">
        <v>126</v>
      </c>
      <c r="D38" s="44">
        <f>D102*$G$102/(10^6)</f>
        <v>2.6987220000000001</v>
      </c>
      <c r="E38" s="44">
        <f t="shared" ref="E38:F38" si="18">E102*$G$102/(10^6)</f>
        <v>1.5114300000000004E-4</v>
      </c>
      <c r="F38" s="44">
        <f t="shared" si="18"/>
        <v>1.0416120000000001E-3</v>
      </c>
      <c r="G38" s="40">
        <f>D38+(E38*$K$5)+(F38*$K$7)</f>
        <v>2.9792834700000004</v>
      </c>
      <c r="H38" s="45" t="s">
        <v>165</v>
      </c>
      <c r="I38" s="46"/>
    </row>
    <row r="39" spans="1:9">
      <c r="A39" s="38"/>
      <c r="B39" s="52" t="s">
        <v>166</v>
      </c>
      <c r="C39" s="50" t="s">
        <v>126</v>
      </c>
      <c r="D39" s="44">
        <f>D103*$G$103/(10^6)</f>
        <v>2.6987220000000001</v>
      </c>
      <c r="E39" s="44">
        <f t="shared" ref="E39:F39" si="19">E103*$G$103/(10^6)</f>
        <v>1.5114300000000004E-4</v>
      </c>
      <c r="F39" s="44">
        <f t="shared" si="19"/>
        <v>1.0416120000000001E-3</v>
      </c>
      <c r="G39" s="40">
        <f>D39+(E39*$K$5)+(F39*$K$7)</f>
        <v>2.9792834700000004</v>
      </c>
      <c r="H39" s="45" t="s">
        <v>165</v>
      </c>
      <c r="I39" s="46"/>
    </row>
    <row r="40" spans="1:9">
      <c r="A40" s="38"/>
      <c r="B40" s="52" t="s">
        <v>167</v>
      </c>
      <c r="C40" s="50" t="s">
        <v>126</v>
      </c>
      <c r="D40" s="44">
        <f>D104*$G$104/(10^6)</f>
        <v>2.6987220000000001</v>
      </c>
      <c r="E40" s="44">
        <f t="shared" ref="E40:F40" si="20">E104*$G$104/(10^6)</f>
        <v>1.5114300000000004E-4</v>
      </c>
      <c r="F40" s="44">
        <f t="shared" si="20"/>
        <v>1.0416120000000001E-3</v>
      </c>
      <c r="G40" s="40">
        <f>D40+(E40*$K$5)+(F40*$K$7)</f>
        <v>2.9792834700000004</v>
      </c>
      <c r="H40" s="45" t="s">
        <v>165</v>
      </c>
      <c r="I40" s="46"/>
    </row>
    <row r="41" spans="1:9">
      <c r="A41" s="38"/>
      <c r="B41" s="52" t="s">
        <v>168</v>
      </c>
      <c r="C41" s="50" t="s">
        <v>126</v>
      </c>
      <c r="D41" s="44">
        <f>D105*$G$105/(10^6)</f>
        <v>2.6987220000000001</v>
      </c>
      <c r="E41" s="44">
        <f t="shared" ref="E41:F41" si="21">E105*$G$105/(10^6)</f>
        <v>1.5114300000000004E-4</v>
      </c>
      <c r="F41" s="44">
        <f t="shared" si="21"/>
        <v>1.0416120000000001E-3</v>
      </c>
      <c r="G41" s="40">
        <f>D41+(E41*$K$5)+(F41*$K$7)</f>
        <v>2.9792834700000004</v>
      </c>
      <c r="H41" s="45" t="s">
        <v>165</v>
      </c>
      <c r="I41" s="46"/>
    </row>
    <row r="42" spans="1:9">
      <c r="A42" s="38"/>
      <c r="B42" s="51" t="s">
        <v>169</v>
      </c>
      <c r="C42" s="50"/>
      <c r="D42" s="44"/>
      <c r="E42" s="44"/>
      <c r="F42" s="44"/>
      <c r="G42" s="40"/>
      <c r="H42" s="45"/>
      <c r="I42" s="46"/>
    </row>
    <row r="43" spans="1:9">
      <c r="A43" s="38"/>
      <c r="B43" s="52" t="s">
        <v>164</v>
      </c>
      <c r="C43" s="50" t="s">
        <v>126</v>
      </c>
      <c r="D43" s="44">
        <f>D107*$G$107/(10^6)</f>
        <v>2.1815639999999998</v>
      </c>
      <c r="E43" s="44">
        <f>E107*$G$107/(10^6)</f>
        <v>2.5184000000000001E-3</v>
      </c>
      <c r="F43" s="44">
        <f>F107*$G$107/(10^6)</f>
        <v>6.2960000000000007E-5</v>
      </c>
      <c r="G43" s="40">
        <f>D43+(E43*$K$5)+(F43*$K$7)</f>
        <v>2.2738003999999998</v>
      </c>
      <c r="H43" s="45" t="s">
        <v>165</v>
      </c>
      <c r="I43" s="46"/>
    </row>
    <row r="44" spans="1:9">
      <c r="A44" s="41"/>
      <c r="B44" s="52" t="s">
        <v>166</v>
      </c>
      <c r="C44" s="50" t="s">
        <v>126</v>
      </c>
      <c r="D44" s="44">
        <f>D108*$G$108/(10^6)</f>
        <v>2.1815639999999998</v>
      </c>
      <c r="E44" s="44">
        <f t="shared" ref="E44:F44" si="22">E108*$G$108/(10^6)</f>
        <v>0</v>
      </c>
      <c r="F44" s="44">
        <f t="shared" si="22"/>
        <v>0</v>
      </c>
      <c r="G44" s="40">
        <f>D44+(E44*$K$5)+(F44*$K$7)</f>
        <v>2.1815639999999998</v>
      </c>
      <c r="H44" s="45" t="s">
        <v>165</v>
      </c>
      <c r="I44" s="46"/>
    </row>
    <row r="45" spans="1:9">
      <c r="A45" s="41"/>
      <c r="B45" s="52" t="s">
        <v>167</v>
      </c>
      <c r="C45" s="50" t="s">
        <v>126</v>
      </c>
      <c r="D45" s="44">
        <f>D109*$G$109/(10^6)</f>
        <v>2.1815639999999998</v>
      </c>
      <c r="E45" s="44">
        <f t="shared" ref="E45:F45" si="23">E109*$G$109/(10^6)</f>
        <v>1.5740000000000001E-3</v>
      </c>
      <c r="F45" s="44">
        <f t="shared" si="23"/>
        <v>6.2960000000000007E-5</v>
      </c>
      <c r="G45" s="40">
        <f>D45+(E45*$K$5)+(F45*$K$7)</f>
        <v>2.2454683999999996</v>
      </c>
      <c r="H45" s="45" t="s">
        <v>165</v>
      </c>
      <c r="I45" s="46"/>
    </row>
    <row r="46" spans="1:9">
      <c r="A46" s="41"/>
      <c r="B46" s="52" t="s">
        <v>168</v>
      </c>
      <c r="C46" s="50" t="s">
        <v>126</v>
      </c>
      <c r="D46" s="44">
        <f>D110*$G$110/(10^6)</f>
        <v>2.1815639999999998</v>
      </c>
      <c r="E46" s="44">
        <f t="shared" ref="E46:F46" si="24">E110*$G$110/(10^6)</f>
        <v>3.7775999999999999E-3</v>
      </c>
      <c r="F46" s="44">
        <f t="shared" si="24"/>
        <v>6.2960000000000007E-5</v>
      </c>
      <c r="G46" s="40">
        <f>D46+(E46*$K$5)+(F46*$K$7)</f>
        <v>2.3115763999999999</v>
      </c>
      <c r="H46" s="45" t="s">
        <v>165</v>
      </c>
      <c r="I46" s="46"/>
    </row>
    <row r="47" spans="1:9">
      <c r="A47" s="38"/>
      <c r="B47" s="51" t="s">
        <v>170</v>
      </c>
      <c r="C47" s="50"/>
      <c r="D47" s="44"/>
      <c r="E47" s="44"/>
      <c r="F47" s="44"/>
      <c r="G47" s="40"/>
      <c r="H47" s="45"/>
      <c r="I47" s="46"/>
    </row>
    <row r="48" spans="1:9">
      <c r="A48" s="38"/>
      <c r="B48" s="52" t="s">
        <v>164</v>
      </c>
      <c r="C48" s="50" t="s">
        <v>126</v>
      </c>
      <c r="D48" s="44">
        <f>D112*$G$112/(10^6)</f>
        <v>2.1815639999999998</v>
      </c>
      <c r="E48" s="44">
        <f t="shared" ref="E48:F48" si="25">E112*$G$112/(10^6)</f>
        <v>4.4072E-3</v>
      </c>
      <c r="F48" s="44">
        <f t="shared" si="25"/>
        <v>1.2592000000000001E-5</v>
      </c>
      <c r="G48" s="40">
        <f>D48+(E48*$K$5)+(F48*$K$7)</f>
        <v>2.3171168799999999</v>
      </c>
      <c r="H48" s="45" t="s">
        <v>165</v>
      </c>
      <c r="I48" s="46"/>
    </row>
    <row r="49" spans="1:10">
      <c r="A49" s="41"/>
      <c r="B49" s="52" t="s">
        <v>166</v>
      </c>
      <c r="C49" s="50" t="s">
        <v>126</v>
      </c>
      <c r="D49" s="44">
        <f>D113*$G$113/(10^6)</f>
        <v>2.1815639999999998</v>
      </c>
      <c r="E49" s="44">
        <f t="shared" ref="E49:F49" si="26">E113*$G$113/(10^6)</f>
        <v>5.3516000000000006E-3</v>
      </c>
      <c r="F49" s="44">
        <f t="shared" si="26"/>
        <v>1.2592000000000001E-5</v>
      </c>
      <c r="G49" s="40">
        <f>D49+(E49*$K$5)+(F49*$K$7)</f>
        <v>2.3454488799999997</v>
      </c>
      <c r="H49" s="45" t="s">
        <v>165</v>
      </c>
      <c r="I49" s="46"/>
    </row>
    <row r="50" spans="1:10">
      <c r="A50" s="41"/>
      <c r="B50" s="52" t="s">
        <v>167</v>
      </c>
      <c r="C50" s="50" t="s">
        <v>126</v>
      </c>
      <c r="D50" s="44">
        <f>D114*$G$114/(10^6)</f>
        <v>2.1815639999999998</v>
      </c>
      <c r="E50" s="44">
        <f t="shared" ref="E50:F50" si="27">E114*$G$114/(10^6)</f>
        <v>4.0924000000000004E-3</v>
      </c>
      <c r="F50" s="44">
        <f t="shared" si="27"/>
        <v>1.2592000000000001E-5</v>
      </c>
      <c r="G50" s="40">
        <f>D50+(E50*$K$5)+(F50*$K$7)</f>
        <v>2.3076728799999997</v>
      </c>
      <c r="H50" s="45" t="s">
        <v>165</v>
      </c>
      <c r="I50" s="46"/>
    </row>
    <row r="51" spans="1:10">
      <c r="A51" s="41"/>
      <c r="B51" s="52" t="s">
        <v>168</v>
      </c>
      <c r="C51" s="50" t="s">
        <v>126</v>
      </c>
      <c r="D51" s="44">
        <f>D115*$G$115/(10^6)</f>
        <v>2.1815639999999998</v>
      </c>
      <c r="E51" s="44">
        <f t="shared" ref="E51" si="28">E115*$G$115/(10^6)</f>
        <v>5.6663999999999994E-3</v>
      </c>
      <c r="F51" s="44">
        <f>F115*$G$115/(10^6)</f>
        <v>1.2592000000000001E-5</v>
      </c>
      <c r="G51" s="40">
        <f>D51+(E51*$K$5)+(F51*$K$7)</f>
        <v>2.35489288</v>
      </c>
      <c r="H51" s="45" t="s">
        <v>165</v>
      </c>
      <c r="I51" s="46"/>
    </row>
    <row r="52" spans="1:10">
      <c r="A52" s="38" t="s">
        <v>171</v>
      </c>
      <c r="B52" s="52"/>
      <c r="C52" s="50"/>
      <c r="D52" s="44"/>
      <c r="E52" s="44"/>
      <c r="F52" s="44"/>
      <c r="G52" s="40"/>
      <c r="H52" s="45"/>
      <c r="I52" s="46"/>
    </row>
    <row r="53" spans="1:10" ht="41.4">
      <c r="A53" s="53"/>
      <c r="B53" s="54" t="s">
        <v>172</v>
      </c>
      <c r="C53" s="45" t="s">
        <v>8</v>
      </c>
      <c r="D53" s="44" t="s">
        <v>173</v>
      </c>
      <c r="E53" s="44" t="s">
        <v>173</v>
      </c>
      <c r="F53" s="44" t="s">
        <v>173</v>
      </c>
      <c r="G53" s="40">
        <v>0.49990000000000001</v>
      </c>
      <c r="H53" s="55" t="s">
        <v>174</v>
      </c>
      <c r="I53" s="46"/>
      <c r="J53" s="56"/>
    </row>
    <row r="54" spans="1:10">
      <c r="A54" s="57" t="s">
        <v>175</v>
      </c>
      <c r="B54" s="54"/>
      <c r="C54" s="45"/>
      <c r="D54" s="44"/>
      <c r="E54" s="44"/>
      <c r="F54" s="44"/>
      <c r="G54" s="40"/>
      <c r="H54" s="55"/>
      <c r="I54" s="46"/>
    </row>
    <row r="55" spans="1:10">
      <c r="A55" s="57"/>
      <c r="B55" s="54" t="s">
        <v>176</v>
      </c>
      <c r="C55" s="45" t="s">
        <v>10</v>
      </c>
      <c r="D55" s="44" t="s">
        <v>173</v>
      </c>
      <c r="E55" s="44" t="s">
        <v>173</v>
      </c>
      <c r="F55" s="44" t="s">
        <v>173</v>
      </c>
      <c r="G55" s="40">
        <v>1760</v>
      </c>
      <c r="H55" s="55" t="s">
        <v>177</v>
      </c>
      <c r="I55" s="46"/>
    </row>
    <row r="56" spans="1:10">
      <c r="A56" s="53"/>
      <c r="B56" s="54" t="s">
        <v>178</v>
      </c>
      <c r="C56" s="45" t="s">
        <v>10</v>
      </c>
      <c r="D56" s="44" t="s">
        <v>173</v>
      </c>
      <c r="E56" s="44" t="s">
        <v>173</v>
      </c>
      <c r="F56" s="44" t="s">
        <v>173</v>
      </c>
      <c r="G56" s="40">
        <v>677</v>
      </c>
      <c r="H56" s="55" t="s">
        <v>177</v>
      </c>
      <c r="I56" s="46"/>
    </row>
    <row r="57" spans="1:10">
      <c r="A57" s="53"/>
      <c r="B57" s="54" t="s">
        <v>179</v>
      </c>
      <c r="C57" s="45" t="s">
        <v>10</v>
      </c>
      <c r="D57" s="44" t="s">
        <v>173</v>
      </c>
      <c r="E57" s="44" t="s">
        <v>173</v>
      </c>
      <c r="F57" s="44" t="s">
        <v>173</v>
      </c>
      <c r="G57" s="40">
        <v>3170</v>
      </c>
      <c r="H57" s="55" t="s">
        <v>177</v>
      </c>
      <c r="I57" s="46"/>
    </row>
    <row r="58" spans="1:10">
      <c r="A58" s="53"/>
      <c r="B58" s="54" t="s">
        <v>180</v>
      </c>
      <c r="C58" s="45" t="s">
        <v>10</v>
      </c>
      <c r="D58" s="44" t="s">
        <v>173</v>
      </c>
      <c r="E58" s="44" t="s">
        <v>173</v>
      </c>
      <c r="F58" s="44" t="s">
        <v>173</v>
      </c>
      <c r="G58" s="40">
        <v>1120</v>
      </c>
      <c r="H58" s="55" t="s">
        <v>177</v>
      </c>
      <c r="I58" s="46"/>
    </row>
    <row r="59" spans="1:10">
      <c r="A59" s="53"/>
      <c r="B59" s="54" t="s">
        <v>181</v>
      </c>
      <c r="C59" s="45" t="s">
        <v>10</v>
      </c>
      <c r="D59" s="44" t="s">
        <v>173</v>
      </c>
      <c r="E59" s="44" t="s">
        <v>173</v>
      </c>
      <c r="F59" s="44" t="s">
        <v>173</v>
      </c>
      <c r="G59" s="40">
        <v>1300</v>
      </c>
      <c r="H59" s="55" t="s">
        <v>177</v>
      </c>
      <c r="I59" s="46"/>
    </row>
    <row r="60" spans="1:10">
      <c r="A60" s="53"/>
      <c r="B60" s="54" t="s">
        <v>182</v>
      </c>
      <c r="C60" s="45" t="s">
        <v>10</v>
      </c>
      <c r="D60" s="44" t="s">
        <v>173</v>
      </c>
      <c r="E60" s="44" t="s">
        <v>173</v>
      </c>
      <c r="F60" s="44" t="s">
        <v>173</v>
      </c>
      <c r="G60" s="40">
        <v>328</v>
      </c>
      <c r="H60" s="55" t="s">
        <v>177</v>
      </c>
      <c r="I60" s="46"/>
    </row>
    <row r="61" spans="1:10">
      <c r="A61" s="53"/>
      <c r="B61" s="54" t="s">
        <v>183</v>
      </c>
      <c r="C61" s="45" t="s">
        <v>10</v>
      </c>
      <c r="D61" s="44" t="s">
        <v>173</v>
      </c>
      <c r="E61" s="44" t="s">
        <v>173</v>
      </c>
      <c r="F61" s="44" t="s">
        <v>173</v>
      </c>
      <c r="G61" s="40">
        <v>4800</v>
      </c>
      <c r="H61" s="55" t="s">
        <v>177</v>
      </c>
      <c r="I61" s="46"/>
    </row>
    <row r="62" spans="1:10">
      <c r="A62" s="58"/>
      <c r="B62" s="59"/>
      <c r="C62" s="60"/>
      <c r="D62" s="61"/>
      <c r="E62" s="61"/>
      <c r="F62" s="61"/>
      <c r="G62" s="62"/>
      <c r="H62" s="63"/>
      <c r="I62" s="46"/>
    </row>
    <row r="63" spans="1:10">
      <c r="A63" s="33" t="s">
        <v>184</v>
      </c>
      <c r="B63" s="64"/>
      <c r="C63" s="47"/>
      <c r="D63" s="61"/>
      <c r="E63" s="65" t="s">
        <v>185</v>
      </c>
      <c r="F63" s="61"/>
      <c r="G63" s="62"/>
      <c r="H63" s="60"/>
      <c r="I63" s="46"/>
    </row>
    <row r="64" spans="1:10">
      <c r="B64" s="64"/>
      <c r="C64" s="47"/>
      <c r="D64" s="61"/>
      <c r="E64" s="61"/>
      <c r="F64" s="61"/>
      <c r="G64" s="62"/>
      <c r="H64" s="60"/>
      <c r="I64" s="46"/>
    </row>
    <row r="65" spans="1:12" s="71" customFormat="1">
      <c r="A65" s="66" t="s">
        <v>115</v>
      </c>
      <c r="B65" s="67"/>
      <c r="C65" s="67"/>
      <c r="D65" s="68"/>
      <c r="E65" s="69"/>
      <c r="F65" s="68"/>
      <c r="G65" s="70"/>
    </row>
    <row r="66" spans="1:12">
      <c r="D66" s="72"/>
      <c r="E66" s="73" t="s">
        <v>186</v>
      </c>
      <c r="F66" s="73"/>
      <c r="G66" s="74" t="s">
        <v>187</v>
      </c>
    </row>
    <row r="67" spans="1:12" ht="14.25" customHeight="1">
      <c r="B67" s="43"/>
      <c r="C67" s="42"/>
      <c r="D67" s="273" t="s">
        <v>188</v>
      </c>
      <c r="E67" s="273"/>
      <c r="F67" s="273"/>
      <c r="G67" s="76" t="s">
        <v>189</v>
      </c>
    </row>
    <row r="68" spans="1:12">
      <c r="B68" s="43"/>
      <c r="C68" s="42" t="s">
        <v>190</v>
      </c>
      <c r="D68" s="75" t="s">
        <v>114</v>
      </c>
      <c r="E68" s="42" t="s">
        <v>120</v>
      </c>
      <c r="F68" s="42" t="s">
        <v>122</v>
      </c>
      <c r="G68" s="76" t="s">
        <v>191</v>
      </c>
    </row>
    <row r="69" spans="1:12">
      <c r="B69" s="43" t="s">
        <v>117</v>
      </c>
      <c r="C69" s="42" t="s">
        <v>118</v>
      </c>
      <c r="D69" s="77">
        <v>56100</v>
      </c>
      <c r="E69" s="78">
        <v>1</v>
      </c>
      <c r="F69" s="78">
        <v>0.1</v>
      </c>
      <c r="G69" s="76">
        <v>1.02</v>
      </c>
      <c r="H69" s="33" t="s">
        <v>192</v>
      </c>
    </row>
    <row r="70" spans="1:12">
      <c r="B70" s="43" t="s">
        <v>123</v>
      </c>
      <c r="C70" s="42" t="s">
        <v>10</v>
      </c>
      <c r="D70" s="77">
        <v>101000</v>
      </c>
      <c r="E70" s="78">
        <v>1</v>
      </c>
      <c r="F70" s="78">
        <v>1.5</v>
      </c>
      <c r="G70" s="76">
        <v>10.47</v>
      </c>
    </row>
    <row r="71" spans="1:12">
      <c r="B71" s="43" t="s">
        <v>193</v>
      </c>
      <c r="C71" s="42" t="s">
        <v>126</v>
      </c>
      <c r="D71" s="77">
        <v>77400</v>
      </c>
      <c r="E71" s="78">
        <v>3</v>
      </c>
      <c r="F71" s="78">
        <v>0.6</v>
      </c>
      <c r="G71" s="76">
        <v>41.468972149500026</v>
      </c>
      <c r="H71" s="33" t="s">
        <v>194</v>
      </c>
      <c r="K71" s="47"/>
      <c r="L71" s="79"/>
    </row>
    <row r="72" spans="1:12">
      <c r="B72" s="43" t="s">
        <v>195</v>
      </c>
      <c r="C72" s="42" t="s">
        <v>126</v>
      </c>
      <c r="D72" s="77">
        <v>77400</v>
      </c>
      <c r="E72" s="78">
        <v>3</v>
      </c>
      <c r="F72" s="78">
        <v>0.6</v>
      </c>
      <c r="G72" s="76">
        <v>41.800259702100021</v>
      </c>
      <c r="H72" s="33" t="s">
        <v>194</v>
      </c>
      <c r="K72" s="47"/>
      <c r="L72" s="79"/>
    </row>
    <row r="73" spans="1:12">
      <c r="B73" s="43" t="s">
        <v>131</v>
      </c>
      <c r="C73" s="42" t="s">
        <v>126</v>
      </c>
      <c r="D73" s="77">
        <v>74100</v>
      </c>
      <c r="E73" s="78">
        <v>3</v>
      </c>
      <c r="F73" s="78">
        <v>0.6</v>
      </c>
      <c r="G73" s="76">
        <v>36.42</v>
      </c>
    </row>
    <row r="74" spans="1:12">
      <c r="B74" s="43" t="s">
        <v>132</v>
      </c>
      <c r="C74" s="42" t="s">
        <v>10</v>
      </c>
      <c r="D74" s="77">
        <v>98300</v>
      </c>
      <c r="E74" s="78">
        <v>1</v>
      </c>
      <c r="F74" s="78">
        <v>1.5</v>
      </c>
      <c r="G74" s="76">
        <v>31.4</v>
      </c>
    </row>
    <row r="75" spans="1:12">
      <c r="B75" s="80" t="s">
        <v>133</v>
      </c>
      <c r="C75" s="78" t="s">
        <v>10</v>
      </c>
      <c r="D75" s="77">
        <v>96100</v>
      </c>
      <c r="E75" s="78">
        <v>1</v>
      </c>
      <c r="F75" s="78">
        <v>1.5</v>
      </c>
      <c r="G75" s="76">
        <v>26.37</v>
      </c>
    </row>
    <row r="76" spans="1:12">
      <c r="B76" s="43" t="s">
        <v>136</v>
      </c>
      <c r="C76" s="42" t="s">
        <v>126</v>
      </c>
      <c r="D76" s="77">
        <v>71500</v>
      </c>
      <c r="E76" s="78">
        <v>3</v>
      </c>
      <c r="F76" s="78">
        <v>0.6</v>
      </c>
      <c r="G76" s="76">
        <v>34.53</v>
      </c>
    </row>
    <row r="77" spans="1:12">
      <c r="B77" s="43" t="s">
        <v>138</v>
      </c>
      <c r="C77" s="42" t="s">
        <v>126</v>
      </c>
      <c r="D77" s="77">
        <v>63100</v>
      </c>
      <c r="E77" s="78">
        <v>1</v>
      </c>
      <c r="F77" s="78">
        <v>0.1</v>
      </c>
      <c r="G77" s="76">
        <v>26.62</v>
      </c>
    </row>
    <row r="78" spans="1:12">
      <c r="B78" s="43" t="s">
        <v>141</v>
      </c>
      <c r="C78" s="42" t="s">
        <v>126</v>
      </c>
      <c r="D78" s="77">
        <v>69300</v>
      </c>
      <c r="E78" s="78">
        <v>3</v>
      </c>
      <c r="F78" s="78">
        <v>0.6</v>
      </c>
      <c r="G78" s="76">
        <f>G90</f>
        <v>31.48</v>
      </c>
    </row>
    <row r="79" spans="1:12">
      <c r="B79" s="43" t="s">
        <v>196</v>
      </c>
      <c r="C79" s="42" t="s">
        <v>10</v>
      </c>
      <c r="D79" s="77">
        <v>112000</v>
      </c>
      <c r="E79" s="78">
        <v>30</v>
      </c>
      <c r="F79" s="78">
        <v>4</v>
      </c>
      <c r="G79" s="76">
        <v>15.99</v>
      </c>
    </row>
    <row r="80" spans="1:12">
      <c r="B80" s="43" t="s">
        <v>197</v>
      </c>
      <c r="C80" s="42"/>
      <c r="D80" s="77"/>
      <c r="E80" s="78"/>
      <c r="F80" s="78"/>
      <c r="G80" s="76"/>
    </row>
    <row r="81" spans="1:8">
      <c r="B81" s="43" t="s">
        <v>143</v>
      </c>
      <c r="C81" s="42" t="s">
        <v>10</v>
      </c>
      <c r="D81" s="77">
        <v>100000</v>
      </c>
      <c r="E81" s="78">
        <v>30</v>
      </c>
      <c r="F81" s="78">
        <v>4</v>
      </c>
      <c r="G81" s="76">
        <v>7.53</v>
      </c>
    </row>
    <row r="82" spans="1:8">
      <c r="B82" s="43" t="s">
        <v>144</v>
      </c>
      <c r="C82" s="42" t="s">
        <v>10</v>
      </c>
      <c r="D82" s="77">
        <v>100000</v>
      </c>
      <c r="E82" s="78">
        <v>30</v>
      </c>
      <c r="F82" s="78">
        <v>4</v>
      </c>
      <c r="G82" s="76">
        <v>18.53</v>
      </c>
    </row>
    <row r="83" spans="1:8">
      <c r="B83" s="43" t="s">
        <v>145</v>
      </c>
      <c r="C83" s="42" t="s">
        <v>10</v>
      </c>
      <c r="D83" s="77">
        <v>100000</v>
      </c>
      <c r="E83" s="78">
        <v>30</v>
      </c>
      <c r="F83" s="78">
        <v>4</v>
      </c>
      <c r="G83" s="76">
        <v>16.78</v>
      </c>
    </row>
    <row r="84" spans="1:8" ht="15.6">
      <c r="B84" s="43" t="s">
        <v>146</v>
      </c>
      <c r="C84" s="42" t="s">
        <v>198</v>
      </c>
      <c r="D84" s="77">
        <v>54600</v>
      </c>
      <c r="E84" s="78">
        <v>1</v>
      </c>
      <c r="F84" s="78">
        <v>0.1</v>
      </c>
      <c r="G84" s="76">
        <v>20.93</v>
      </c>
    </row>
    <row r="85" spans="1:8">
      <c r="D85" s="72"/>
      <c r="E85" s="72"/>
      <c r="F85" s="72"/>
      <c r="G85" s="74"/>
    </row>
    <row r="86" spans="1:8" s="71" customFormat="1">
      <c r="A86" s="66" t="s">
        <v>152</v>
      </c>
      <c r="B86" s="67"/>
      <c r="C86" s="67"/>
      <c r="D86" s="68"/>
      <c r="E86" s="69"/>
      <c r="F86" s="68"/>
      <c r="G86" s="70"/>
    </row>
    <row r="87" spans="1:8">
      <c r="D87" s="274" t="s">
        <v>186</v>
      </c>
      <c r="E87" s="274"/>
      <c r="F87" s="274"/>
      <c r="G87" s="74" t="s">
        <v>187</v>
      </c>
    </row>
    <row r="88" spans="1:8">
      <c r="B88" s="43"/>
      <c r="C88" s="41"/>
      <c r="D88" s="275" t="s">
        <v>188</v>
      </c>
      <c r="E88" s="276"/>
      <c r="F88" s="277"/>
      <c r="G88" s="76" t="s">
        <v>189</v>
      </c>
    </row>
    <row r="89" spans="1:8">
      <c r="B89" s="43"/>
      <c r="C89" s="50" t="s">
        <v>190</v>
      </c>
      <c r="D89" s="42" t="s">
        <v>114</v>
      </c>
      <c r="E89" s="75" t="s">
        <v>120</v>
      </c>
      <c r="F89" s="42" t="s">
        <v>122</v>
      </c>
      <c r="G89" s="76" t="s">
        <v>191</v>
      </c>
    </row>
    <row r="90" spans="1:8">
      <c r="B90" s="43" t="s">
        <v>153</v>
      </c>
      <c r="C90" s="50" t="s">
        <v>126</v>
      </c>
      <c r="D90" s="42">
        <v>69300</v>
      </c>
      <c r="E90" s="81">
        <v>33</v>
      </c>
      <c r="F90" s="42">
        <v>3.2</v>
      </c>
      <c r="G90" s="76">
        <v>31.48</v>
      </c>
      <c r="H90" s="33" t="s">
        <v>199</v>
      </c>
    </row>
    <row r="91" spans="1:8">
      <c r="B91" s="43" t="s">
        <v>200</v>
      </c>
      <c r="C91" s="50" t="s">
        <v>126</v>
      </c>
      <c r="D91" s="42">
        <v>69300</v>
      </c>
      <c r="E91" s="81">
        <v>25</v>
      </c>
      <c r="F91" s="42">
        <v>8</v>
      </c>
      <c r="G91" s="76">
        <v>31.48</v>
      </c>
    </row>
    <row r="92" spans="1:8">
      <c r="B92" s="43" t="s">
        <v>156</v>
      </c>
      <c r="C92" s="50" t="s">
        <v>126</v>
      </c>
      <c r="D92" s="42">
        <v>69300</v>
      </c>
      <c r="E92" s="81">
        <v>3.8</v>
      </c>
      <c r="F92" s="42">
        <v>5.7</v>
      </c>
      <c r="G92" s="76">
        <v>31.48</v>
      </c>
    </row>
    <row r="93" spans="1:8">
      <c r="B93" s="43" t="s">
        <v>157</v>
      </c>
      <c r="C93" s="50" t="s">
        <v>126</v>
      </c>
      <c r="D93" s="42">
        <v>74100</v>
      </c>
      <c r="E93" s="81">
        <v>3.9</v>
      </c>
      <c r="F93" s="42">
        <v>3.9</v>
      </c>
      <c r="G93" s="76">
        <f>G73</f>
        <v>36.42</v>
      </c>
    </row>
    <row r="94" spans="1:8">
      <c r="B94" s="43" t="s">
        <v>158</v>
      </c>
      <c r="C94" s="50" t="s">
        <v>10</v>
      </c>
      <c r="D94" s="42">
        <v>56100</v>
      </c>
      <c r="E94" s="81">
        <v>92</v>
      </c>
      <c r="F94" s="42">
        <v>3</v>
      </c>
      <c r="G94" s="76">
        <v>37.9</v>
      </c>
      <c r="H94" s="33" t="s">
        <v>194</v>
      </c>
    </row>
    <row r="95" spans="1:8">
      <c r="B95" s="43" t="s">
        <v>160</v>
      </c>
      <c r="C95" s="50" t="s">
        <v>126</v>
      </c>
      <c r="D95" s="42">
        <v>63100</v>
      </c>
      <c r="E95" s="81">
        <v>62</v>
      </c>
      <c r="F95" s="42">
        <v>0.2</v>
      </c>
      <c r="G95" s="76">
        <f>G77</f>
        <v>26.62</v>
      </c>
    </row>
    <row r="96" spans="1:8">
      <c r="D96" s="72"/>
      <c r="E96" s="72"/>
      <c r="F96" s="72"/>
    </row>
    <row r="97" spans="1:7" s="71" customFormat="1">
      <c r="A97" s="66" t="s">
        <v>201</v>
      </c>
      <c r="B97" s="67"/>
      <c r="C97" s="67"/>
      <c r="D97" s="68"/>
      <c r="E97" s="69"/>
      <c r="F97" s="68"/>
      <c r="G97" s="70"/>
    </row>
    <row r="98" spans="1:7">
      <c r="D98" s="274" t="s">
        <v>186</v>
      </c>
      <c r="E98" s="274"/>
      <c r="F98" s="274"/>
      <c r="G98" s="74" t="s">
        <v>187</v>
      </c>
    </row>
    <row r="99" spans="1:7">
      <c r="B99" s="43"/>
      <c r="C99" s="41"/>
      <c r="D99" s="275" t="s">
        <v>188</v>
      </c>
      <c r="E99" s="276"/>
      <c r="F99" s="277"/>
      <c r="G99" s="76" t="s">
        <v>189</v>
      </c>
    </row>
    <row r="100" spans="1:7">
      <c r="B100" s="43"/>
      <c r="C100" s="50" t="s">
        <v>190</v>
      </c>
      <c r="D100" s="42" t="s">
        <v>114</v>
      </c>
      <c r="E100" s="75" t="s">
        <v>120</v>
      </c>
      <c r="F100" s="42" t="s">
        <v>122</v>
      </c>
      <c r="G100" s="76" t="s">
        <v>191</v>
      </c>
    </row>
    <row r="101" spans="1:7">
      <c r="B101" s="51" t="s">
        <v>163</v>
      </c>
      <c r="C101" s="50"/>
      <c r="D101" s="42"/>
      <c r="E101" s="81"/>
      <c r="F101" s="42"/>
      <c r="G101" s="76"/>
    </row>
    <row r="102" spans="1:7">
      <c r="B102" s="52" t="s">
        <v>164</v>
      </c>
      <c r="C102" s="50" t="s">
        <v>126</v>
      </c>
      <c r="D102" s="42">
        <v>74100</v>
      </c>
      <c r="E102" s="81">
        <v>4.1500000000000004</v>
      </c>
      <c r="F102" s="42">
        <v>28.6</v>
      </c>
      <c r="G102" s="76">
        <v>36.42</v>
      </c>
    </row>
    <row r="103" spans="1:7">
      <c r="B103" s="52" t="s">
        <v>166</v>
      </c>
      <c r="C103" s="50" t="s">
        <v>126</v>
      </c>
      <c r="D103" s="42">
        <v>74100</v>
      </c>
      <c r="E103" s="81">
        <v>4.1500000000000004</v>
      </c>
      <c r="F103" s="42">
        <v>28.6</v>
      </c>
      <c r="G103" s="76">
        <v>36.42</v>
      </c>
    </row>
    <row r="104" spans="1:7">
      <c r="B104" s="52" t="s">
        <v>167</v>
      </c>
      <c r="C104" s="50" t="s">
        <v>126</v>
      </c>
      <c r="D104" s="42">
        <v>74100</v>
      </c>
      <c r="E104" s="81">
        <v>4.1500000000000004</v>
      </c>
      <c r="F104" s="42">
        <v>28.6</v>
      </c>
      <c r="G104" s="76">
        <v>36.42</v>
      </c>
    </row>
    <row r="105" spans="1:7">
      <c r="B105" s="52" t="s">
        <v>168</v>
      </c>
      <c r="C105" s="50" t="s">
        <v>126</v>
      </c>
      <c r="D105" s="42">
        <v>74100</v>
      </c>
      <c r="E105" s="81">
        <v>4.1500000000000004</v>
      </c>
      <c r="F105" s="42">
        <v>28.6</v>
      </c>
      <c r="G105" s="76">
        <v>36.42</v>
      </c>
    </row>
    <row r="106" spans="1:7">
      <c r="B106" s="51" t="s">
        <v>169</v>
      </c>
      <c r="C106" s="50"/>
      <c r="D106" s="42"/>
      <c r="E106" s="81"/>
      <c r="F106" s="42"/>
      <c r="G106" s="76"/>
    </row>
    <row r="107" spans="1:7">
      <c r="B107" s="52" t="s">
        <v>164</v>
      </c>
      <c r="C107" s="50" t="s">
        <v>126</v>
      </c>
      <c r="D107" s="82">
        <v>69300</v>
      </c>
      <c r="E107" s="82">
        <v>80</v>
      </c>
      <c r="F107" s="82">
        <v>2</v>
      </c>
      <c r="G107" s="76">
        <v>31.48</v>
      </c>
    </row>
    <row r="108" spans="1:7">
      <c r="B108" s="52" t="s">
        <v>166</v>
      </c>
      <c r="C108" s="50" t="s">
        <v>126</v>
      </c>
      <c r="D108" s="82">
        <v>69300</v>
      </c>
      <c r="E108" s="82"/>
      <c r="F108" s="82"/>
      <c r="G108" s="76">
        <v>31.48</v>
      </c>
    </row>
    <row r="109" spans="1:7">
      <c r="B109" s="52" t="s">
        <v>167</v>
      </c>
      <c r="C109" s="50" t="s">
        <v>126</v>
      </c>
      <c r="D109" s="82">
        <v>69300</v>
      </c>
      <c r="E109" s="82">
        <v>50</v>
      </c>
      <c r="F109" s="82">
        <v>2</v>
      </c>
      <c r="G109" s="76">
        <v>31.48</v>
      </c>
    </row>
    <row r="110" spans="1:7">
      <c r="B110" s="52" t="s">
        <v>168</v>
      </c>
      <c r="C110" s="50" t="s">
        <v>126</v>
      </c>
      <c r="D110" s="82">
        <v>69300</v>
      </c>
      <c r="E110" s="82">
        <v>120</v>
      </c>
      <c r="F110" s="82">
        <v>2</v>
      </c>
      <c r="G110" s="76">
        <v>31.48</v>
      </c>
    </row>
    <row r="111" spans="1:7">
      <c r="B111" s="51" t="s">
        <v>170</v>
      </c>
      <c r="C111" s="41"/>
      <c r="D111" s="83"/>
      <c r="E111" s="83"/>
      <c r="F111" s="83"/>
      <c r="G111" s="84"/>
    </row>
    <row r="112" spans="1:7">
      <c r="B112" s="52" t="s">
        <v>164</v>
      </c>
      <c r="C112" s="50" t="s">
        <v>126</v>
      </c>
      <c r="D112" s="82">
        <v>69300</v>
      </c>
      <c r="E112" s="82">
        <v>140</v>
      </c>
      <c r="F112" s="82">
        <v>0.4</v>
      </c>
      <c r="G112" s="76">
        <v>31.48</v>
      </c>
    </row>
    <row r="113" spans="2:7">
      <c r="B113" s="52" t="s">
        <v>166</v>
      </c>
      <c r="C113" s="50" t="s">
        <v>126</v>
      </c>
      <c r="D113" s="82">
        <v>69300</v>
      </c>
      <c r="E113" s="82">
        <v>170</v>
      </c>
      <c r="F113" s="82">
        <v>0.4</v>
      </c>
      <c r="G113" s="76">
        <v>31.48</v>
      </c>
    </row>
    <row r="114" spans="2:7">
      <c r="B114" s="52" t="s">
        <v>167</v>
      </c>
      <c r="C114" s="50" t="s">
        <v>126</v>
      </c>
      <c r="D114" s="82">
        <v>69300</v>
      </c>
      <c r="E114" s="82">
        <v>130</v>
      </c>
      <c r="F114" s="82">
        <v>0.4</v>
      </c>
      <c r="G114" s="76">
        <v>31.48</v>
      </c>
    </row>
    <row r="115" spans="2:7">
      <c r="B115" s="52" t="s">
        <v>168</v>
      </c>
      <c r="C115" s="50" t="s">
        <v>126</v>
      </c>
      <c r="D115" s="82">
        <v>69300</v>
      </c>
      <c r="E115" s="82">
        <v>180</v>
      </c>
      <c r="F115" s="82">
        <v>0.4</v>
      </c>
      <c r="G115" s="76">
        <v>31.48</v>
      </c>
    </row>
    <row r="116" spans="2:7">
      <c r="D116" s="72"/>
      <c r="E116" s="72"/>
      <c r="F116" s="72"/>
    </row>
    <row r="117" spans="2:7">
      <c r="D117" s="72"/>
      <c r="E117" s="72"/>
      <c r="F117" s="72"/>
    </row>
    <row r="118" spans="2:7">
      <c r="D118" s="72"/>
      <c r="E118" s="72"/>
      <c r="F118" s="72"/>
    </row>
    <row r="119" spans="2:7">
      <c r="D119" s="72"/>
      <c r="E119" s="72"/>
      <c r="F119" s="72"/>
    </row>
    <row r="120" spans="2:7">
      <c r="D120" s="72"/>
      <c r="E120" s="72"/>
      <c r="F120" s="72"/>
    </row>
    <row r="121" spans="2:7">
      <c r="D121" s="72"/>
      <c r="E121" s="72"/>
      <c r="F121" s="72"/>
    </row>
    <row r="122" spans="2:7">
      <c r="D122" s="72"/>
      <c r="E122" s="72"/>
      <c r="F122" s="72"/>
    </row>
    <row r="123" spans="2:7">
      <c r="D123" s="72"/>
      <c r="E123" s="72"/>
      <c r="F123" s="72"/>
    </row>
    <row r="124" spans="2:7">
      <c r="D124" s="72"/>
      <c r="E124" s="72"/>
      <c r="F124" s="72"/>
    </row>
    <row r="125" spans="2:7">
      <c r="D125" s="72"/>
      <c r="E125" s="72"/>
      <c r="F125" s="72"/>
    </row>
    <row r="126" spans="2:7">
      <c r="D126" s="72"/>
      <c r="E126" s="72"/>
      <c r="F126" s="72"/>
    </row>
    <row r="127" spans="2:7">
      <c r="D127" s="72"/>
      <c r="E127" s="72"/>
      <c r="F127" s="72"/>
    </row>
    <row r="128" spans="2:7">
      <c r="D128" s="72"/>
      <c r="E128" s="72"/>
      <c r="F128" s="72"/>
    </row>
    <row r="129" spans="4:6">
      <c r="D129" s="72"/>
      <c r="E129" s="72"/>
      <c r="F129" s="72"/>
    </row>
    <row r="130" spans="4:6">
      <c r="D130" s="72"/>
      <c r="E130" s="72"/>
      <c r="F130" s="72"/>
    </row>
    <row r="131" spans="4:6">
      <c r="D131" s="72"/>
      <c r="E131" s="72"/>
      <c r="F131" s="72"/>
    </row>
    <row r="132" spans="4:6">
      <c r="D132" s="72"/>
      <c r="E132" s="72"/>
      <c r="F132" s="72"/>
    </row>
    <row r="133" spans="4:6">
      <c r="D133" s="72"/>
      <c r="E133" s="72"/>
      <c r="F133" s="72"/>
    </row>
    <row r="134" spans="4:6">
      <c r="D134" s="72"/>
      <c r="E134" s="72"/>
      <c r="F134" s="72"/>
    </row>
    <row r="135" spans="4:6">
      <c r="D135" s="72"/>
      <c r="E135" s="72"/>
      <c r="F135" s="72"/>
    </row>
    <row r="136" spans="4:6">
      <c r="D136" s="72"/>
      <c r="E136" s="72"/>
      <c r="F136" s="72"/>
    </row>
    <row r="137" spans="4:6">
      <c r="D137" s="72"/>
      <c r="E137" s="72"/>
      <c r="F137" s="72"/>
    </row>
    <row r="138" spans="4:6">
      <c r="D138" s="72"/>
      <c r="E138" s="72"/>
      <c r="F138" s="72"/>
    </row>
    <row r="139" spans="4:6">
      <c r="D139" s="72"/>
      <c r="E139" s="72"/>
      <c r="F139" s="72"/>
    </row>
    <row r="140" spans="4:6">
      <c r="D140" s="72"/>
      <c r="E140" s="72"/>
      <c r="F140" s="72"/>
    </row>
    <row r="141" spans="4:6">
      <c r="D141" s="72"/>
      <c r="E141" s="72"/>
      <c r="F141" s="72"/>
    </row>
    <row r="142" spans="4:6">
      <c r="D142" s="72"/>
      <c r="E142" s="72"/>
      <c r="F142" s="72"/>
    </row>
    <row r="143" spans="4:6">
      <c r="D143" s="72"/>
      <c r="E143" s="72"/>
      <c r="F143" s="72"/>
    </row>
    <row r="144" spans="4:6">
      <c r="D144" s="72"/>
      <c r="E144" s="72"/>
      <c r="F144" s="72"/>
    </row>
    <row r="145" spans="4:6">
      <c r="D145" s="72"/>
      <c r="E145" s="72"/>
      <c r="F145" s="72"/>
    </row>
    <row r="146" spans="4:6">
      <c r="D146" s="72"/>
      <c r="E146" s="72"/>
      <c r="F146" s="72"/>
    </row>
    <row r="147" spans="4:6">
      <c r="D147" s="72"/>
      <c r="E147" s="72"/>
      <c r="F147" s="72"/>
    </row>
    <row r="148" spans="4:6">
      <c r="D148" s="72"/>
      <c r="E148" s="72"/>
      <c r="F148" s="72"/>
    </row>
    <row r="149" spans="4:6">
      <c r="D149" s="72"/>
      <c r="E149" s="72"/>
      <c r="F149" s="72"/>
    </row>
    <row r="150" spans="4:6">
      <c r="D150" s="72"/>
      <c r="E150" s="72"/>
      <c r="F150" s="72"/>
    </row>
    <row r="151" spans="4:6">
      <c r="D151" s="72"/>
      <c r="E151" s="72"/>
      <c r="F151" s="72"/>
    </row>
    <row r="152" spans="4:6">
      <c r="D152" s="72"/>
      <c r="E152" s="72"/>
      <c r="F152" s="72"/>
    </row>
    <row r="153" spans="4:6">
      <c r="D153" s="72"/>
      <c r="E153" s="72"/>
      <c r="F153" s="72"/>
    </row>
    <row r="154" spans="4:6">
      <c r="D154" s="72"/>
      <c r="E154" s="72"/>
      <c r="F154" s="72"/>
    </row>
    <row r="155" spans="4:6">
      <c r="D155" s="72"/>
      <c r="E155" s="72"/>
      <c r="F155" s="72"/>
    </row>
    <row r="156" spans="4:6">
      <c r="D156" s="72"/>
      <c r="E156" s="72"/>
      <c r="F156" s="72"/>
    </row>
    <row r="157" spans="4:6">
      <c r="D157" s="72"/>
      <c r="E157" s="72"/>
      <c r="F157" s="72"/>
    </row>
    <row r="158" spans="4:6">
      <c r="D158" s="72"/>
      <c r="E158" s="72"/>
      <c r="F158" s="72"/>
    </row>
    <row r="159" spans="4:6">
      <c r="D159" s="72"/>
      <c r="E159" s="72"/>
      <c r="F159" s="72"/>
    </row>
    <row r="160" spans="4:6">
      <c r="D160" s="72"/>
      <c r="E160" s="72"/>
      <c r="F160" s="72"/>
    </row>
    <row r="161" spans="4:6">
      <c r="D161" s="72"/>
      <c r="E161" s="72"/>
      <c r="F161" s="72"/>
    </row>
    <row r="162" spans="4:6">
      <c r="D162" s="72"/>
      <c r="E162" s="72"/>
      <c r="F162" s="72"/>
    </row>
    <row r="163" spans="4:6">
      <c r="D163" s="72"/>
      <c r="E163" s="72"/>
      <c r="F163" s="72"/>
    </row>
    <row r="164" spans="4:6">
      <c r="D164" s="72"/>
      <c r="E164" s="72"/>
      <c r="F164" s="72"/>
    </row>
    <row r="165" spans="4:6">
      <c r="D165" s="72"/>
      <c r="E165" s="72"/>
      <c r="F165" s="72"/>
    </row>
    <row r="166" spans="4:6">
      <c r="D166" s="72"/>
      <c r="E166" s="72"/>
      <c r="F166" s="72"/>
    </row>
    <row r="167" spans="4:6">
      <c r="D167" s="72"/>
      <c r="E167" s="72"/>
      <c r="F167" s="72"/>
    </row>
    <row r="168" spans="4:6">
      <c r="D168" s="72"/>
      <c r="E168" s="72"/>
      <c r="F168" s="72"/>
    </row>
    <row r="169" spans="4:6">
      <c r="D169" s="72"/>
      <c r="E169" s="72"/>
      <c r="F169" s="72"/>
    </row>
    <row r="170" spans="4:6">
      <c r="D170" s="72"/>
      <c r="E170" s="72"/>
      <c r="F170" s="72"/>
    </row>
    <row r="171" spans="4:6">
      <c r="D171" s="72"/>
      <c r="E171" s="72"/>
      <c r="F171" s="72"/>
    </row>
    <row r="172" spans="4:6">
      <c r="D172" s="72"/>
      <c r="E172" s="72"/>
      <c r="F172" s="72"/>
    </row>
    <row r="173" spans="4:6">
      <c r="D173" s="72"/>
      <c r="E173" s="72"/>
      <c r="F173" s="72"/>
    </row>
    <row r="174" spans="4:6">
      <c r="D174" s="72"/>
      <c r="E174" s="72"/>
      <c r="F174" s="72"/>
    </row>
    <row r="175" spans="4:6">
      <c r="D175" s="72"/>
      <c r="E175" s="72"/>
      <c r="F175" s="72"/>
    </row>
    <row r="176" spans="4:6">
      <c r="D176" s="72"/>
      <c r="E176" s="72"/>
      <c r="F176" s="72"/>
    </row>
    <row r="177" spans="4:6">
      <c r="D177" s="72"/>
      <c r="E177" s="72"/>
      <c r="F177" s="72"/>
    </row>
    <row r="178" spans="4:6">
      <c r="D178" s="72"/>
      <c r="E178" s="72"/>
      <c r="F178" s="72"/>
    </row>
    <row r="179" spans="4:6">
      <c r="D179" s="72"/>
      <c r="E179" s="72"/>
      <c r="F179" s="72"/>
    </row>
    <row r="180" spans="4:6">
      <c r="D180" s="72"/>
      <c r="E180" s="72"/>
      <c r="F180" s="72"/>
    </row>
    <row r="181" spans="4:6">
      <c r="D181" s="72"/>
      <c r="E181" s="72"/>
      <c r="F181" s="72"/>
    </row>
    <row r="182" spans="4:6">
      <c r="D182" s="72"/>
      <c r="E182" s="72"/>
      <c r="F182" s="72"/>
    </row>
    <row r="183" spans="4:6">
      <c r="D183" s="72"/>
      <c r="E183" s="72"/>
      <c r="F183" s="72"/>
    </row>
    <row r="184" spans="4:6">
      <c r="D184" s="72"/>
      <c r="E184" s="72"/>
      <c r="F184" s="72"/>
    </row>
  </sheetData>
  <mergeCells count="11">
    <mergeCell ref="D67:F67"/>
    <mergeCell ref="D87:F87"/>
    <mergeCell ref="D88:F88"/>
    <mergeCell ref="D98:F98"/>
    <mergeCell ref="D99:F99"/>
    <mergeCell ref="J2:K2"/>
    <mergeCell ref="A2:A4"/>
    <mergeCell ref="B2:B4"/>
    <mergeCell ref="C2:C4"/>
    <mergeCell ref="D2:G2"/>
    <mergeCell ref="H2:H4"/>
  </mergeCells>
  <hyperlinks>
    <hyperlink ref="E63" r:id="rId1"/>
  </hyperlinks>
  <pageMargins left="0.7" right="0.7" top="0.75" bottom="0.75" header="0.3" footer="0.3"/>
  <pageSetup scale="5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สรุปการคำนวณ ปี 2567</vt:lpstr>
      <vt:lpstr>สรุปการคำนวณ ปีฐาน</vt:lpstr>
      <vt:lpstr>CH4จากseptic tank</vt:lpstr>
      <vt:lpstr>CH4จากบ่อบำบัดไม่เติมอากาศ </vt:lpstr>
      <vt:lpstr>EF TGO AR5</vt:lpstr>
      <vt:lpstr>'EF TGO AR5'!Print_Area</vt:lpstr>
      <vt:lpstr>'สรุปการคำนวณ ปี 2567'!Print_Area</vt:lpstr>
      <vt:lpstr>'สรุปการคำนวณ ปีฐาน'!Print_Area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thada</dc:creator>
  <cp:lastModifiedBy>ASUS</cp:lastModifiedBy>
  <cp:lastPrinted>2025-01-09T09:05:21Z</cp:lastPrinted>
  <dcterms:created xsi:type="dcterms:W3CDTF">2015-02-17T07:08:20Z</dcterms:created>
  <dcterms:modified xsi:type="dcterms:W3CDTF">2025-03-20T02:32:39Z</dcterms:modified>
</cp:coreProperties>
</file>